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>
    <definedName name="_xlnm.Print_Titles" localSheetId="1">'вересень'!$3:$6</definedName>
  </definedNames>
  <calcPr fullCalcOnLoad="1"/>
</workbook>
</file>

<file path=xl/sharedStrings.xml><?xml version="1.0" encoding="utf-8"?>
<sst xmlns="http://schemas.openxmlformats.org/spreadsheetml/2006/main" count="1728" uniqueCount="259">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</sst>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0" fontId="65" fillId="37" borderId="17" xfId="55" applyFont="1" applyFill="1" applyBorder="1" applyAlignment="1" applyProtection="1">
      <alignment horizontal="center" vertical="center" wrapText="1"/>
      <protection/>
    </xf>
    <xf numFmtId="0" fontId="65" fillId="37" borderId="18" xfId="55" applyFont="1" applyFill="1" applyBorder="1" applyAlignment="1" applyProtection="1">
      <alignment horizontal="center" vertical="center" wrapText="1"/>
      <protection/>
    </xf>
    <xf numFmtId="0" fontId="65" fillId="37" borderId="19" xfId="55" applyFont="1" applyFill="1" applyBorder="1" applyAlignment="1" applyProtection="1">
      <alignment horizontal="center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8">
        <row r="6">
          <cell r="G6">
            <v>0</v>
          </cell>
        </row>
      </sheetData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7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5" sqref="D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1" t="s">
        <v>257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86"/>
      <c r="Y1" s="86"/>
    </row>
    <row r="2" spans="2:25" s="1" customFormat="1" ht="15.75" customHeight="1">
      <c r="B2" s="372"/>
      <c r="C2" s="372"/>
      <c r="D2" s="372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3"/>
      <c r="B3" s="375"/>
      <c r="C3" s="376" t="s">
        <v>0</v>
      </c>
      <c r="D3" s="377" t="s">
        <v>150</v>
      </c>
      <c r="E3" s="32"/>
      <c r="F3" s="378" t="s">
        <v>26</v>
      </c>
      <c r="G3" s="379"/>
      <c r="H3" s="379"/>
      <c r="I3" s="379"/>
      <c r="J3" s="380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1" t="s">
        <v>244</v>
      </c>
      <c r="U3" s="382" t="s">
        <v>252</v>
      </c>
      <c r="V3" s="382"/>
      <c r="W3" s="382"/>
      <c r="X3" s="382"/>
      <c r="Y3" s="382"/>
    </row>
    <row r="4" spans="1:25" ht="22.5" customHeight="1">
      <c r="A4" s="373"/>
      <c r="B4" s="375"/>
      <c r="C4" s="376"/>
      <c r="D4" s="377"/>
      <c r="E4" s="383" t="s">
        <v>249</v>
      </c>
      <c r="F4" s="365" t="s">
        <v>33</v>
      </c>
      <c r="G4" s="356" t="s">
        <v>250</v>
      </c>
      <c r="H4" s="367" t="s">
        <v>251</v>
      </c>
      <c r="I4" s="356" t="s">
        <v>138</v>
      </c>
      <c r="J4" s="36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67"/>
      <c r="U4" s="369" t="s">
        <v>258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4"/>
      <c r="B5" s="375"/>
      <c r="C5" s="376"/>
      <c r="D5" s="377"/>
      <c r="E5" s="384"/>
      <c r="F5" s="366"/>
      <c r="G5" s="357"/>
      <c r="H5" s="368"/>
      <c r="I5" s="357"/>
      <c r="J5" s="368"/>
      <c r="K5" s="359" t="s">
        <v>247</v>
      </c>
      <c r="L5" s="360"/>
      <c r="M5" s="361"/>
      <c r="N5" s="385" t="s">
        <v>248</v>
      </c>
      <c r="O5" s="386"/>
      <c r="P5" s="387"/>
      <c r="Q5" s="388" t="s">
        <v>253</v>
      </c>
      <c r="R5" s="388"/>
      <c r="S5" s="388"/>
      <c r="T5" s="368"/>
      <c r="U5" s="370"/>
      <c r="V5" s="357"/>
      <c r="W5" s="358"/>
      <c r="X5" s="362" t="s">
        <v>215</v>
      </c>
      <c r="Y5" s="363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1042869.15</v>
      </c>
      <c r="G8" s="151">
        <f>F8-E8</f>
        <v>-21675.45000000007</v>
      </c>
      <c r="H8" s="152">
        <f>F8/E8*100</f>
        <v>97.96387582070304</v>
      </c>
      <c r="I8" s="153">
        <f aca="true" t="shared" si="0" ref="I8:I40">F8-D8</f>
        <v>-255581.95000000007</v>
      </c>
      <c r="J8" s="153">
        <f aca="true" t="shared" si="1" ref="J8:J39">F8/D8*100</f>
        <v>80.31639774497475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245250.40000000002</v>
      </c>
      <c r="S8" s="205">
        <f aca="true" t="shared" si="5" ref="S8:S20">F8/Q8</f>
        <v>1.307478228163518</v>
      </c>
      <c r="T8" s="151">
        <f>T9+T15+T18+T19+T23+T17</f>
        <v>117913</v>
      </c>
      <c r="U8" s="151">
        <f>U9+U15+U18+U19+U23+U17</f>
        <v>104637.30999999997</v>
      </c>
      <c r="V8" s="151">
        <f>U8-T8</f>
        <v>-13275.690000000031</v>
      </c>
      <c r="W8" s="151">
        <f aca="true" t="shared" si="6" ref="W8:W16">U8/T8*100</f>
        <v>88.74111421132527</v>
      </c>
      <c r="X8" s="15">
        <f>X9+X15+X18+X19+X23</f>
        <v>102514</v>
      </c>
      <c r="Y8" s="15">
        <f>U8-X8</f>
        <v>2123.3099999999686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599695.41</v>
      </c>
      <c r="G9" s="150">
        <f>F9-E9</f>
        <v>-13944.589999999967</v>
      </c>
      <c r="H9" s="157">
        <f>F9/E9*100</f>
        <v>97.72756176259698</v>
      </c>
      <c r="I9" s="158">
        <f t="shared" si="0"/>
        <v>-166949.58999999997</v>
      </c>
      <c r="J9" s="158">
        <f t="shared" si="1"/>
        <v>78.22335109470485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168412.62000000005</v>
      </c>
      <c r="S9" s="206">
        <f t="shared" si="5"/>
        <v>1.390492326392157</v>
      </c>
      <c r="T9" s="157">
        <f>E9-вересень!E9</f>
        <v>66500</v>
      </c>
      <c r="U9" s="160">
        <f>F9-вересень!F9</f>
        <v>47763.859999999986</v>
      </c>
      <c r="V9" s="161">
        <f>U9-T9</f>
        <v>-18736.140000000014</v>
      </c>
      <c r="W9" s="158">
        <f t="shared" si="6"/>
        <v>71.82535338345862</v>
      </c>
      <c r="X9" s="100">
        <v>71000</v>
      </c>
      <c r="Y9" s="100">
        <f>U9-X9</f>
        <v>-23236.140000000014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549954.63</v>
      </c>
      <c r="G10" s="103">
        <f aca="true" t="shared" si="7" ref="G10:G35">F10-E10</f>
        <v>-9595.369999999995</v>
      </c>
      <c r="H10" s="105">
        <f aca="true" t="shared" si="8" ref="H10:H15">F10/E10*100</f>
        <v>98.28516307747297</v>
      </c>
      <c r="I10" s="104">
        <f t="shared" si="0"/>
        <v>-151362.37</v>
      </c>
      <c r="J10" s="104">
        <f t="shared" si="1"/>
        <v>78.41741038645861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170506.28000000003</v>
      </c>
      <c r="S10" s="207">
        <f t="shared" si="5"/>
        <v>1.4493530674201114</v>
      </c>
      <c r="T10" s="105">
        <f>E10-вересень!E10</f>
        <v>61244</v>
      </c>
      <c r="U10" s="144">
        <f>F10-вересень!F10</f>
        <v>43889.869999999995</v>
      </c>
      <c r="V10" s="106">
        <f aca="true" t="shared" si="9" ref="V10:V40">U10-T10</f>
        <v>-17354.130000000005</v>
      </c>
      <c r="W10" s="104">
        <f t="shared" si="6"/>
        <v>71.6639507543596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31694.7</v>
      </c>
      <c r="G11" s="103">
        <f t="shared" si="7"/>
        <v>-6405.299999999999</v>
      </c>
      <c r="H11" s="105">
        <f t="shared" si="8"/>
        <v>83.18818897637796</v>
      </c>
      <c r="I11" s="104">
        <f t="shared" si="0"/>
        <v>-14811.3</v>
      </c>
      <c r="J11" s="104">
        <f t="shared" si="1"/>
        <v>68.15185137401626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-1069.3999999999978</v>
      </c>
      <c r="S11" s="207">
        <f t="shared" si="5"/>
        <v>0.9673606172609656</v>
      </c>
      <c r="T11" s="105">
        <f>E11-вересень!E11</f>
        <v>3900</v>
      </c>
      <c r="U11" s="144">
        <f>F11-вересень!F11</f>
        <v>1960.2999999999993</v>
      </c>
      <c r="V11" s="106">
        <f t="shared" si="9"/>
        <v>-1939.7000000000007</v>
      </c>
      <c r="W11" s="104">
        <f t="shared" si="6"/>
        <v>50.264102564102544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8186.22</v>
      </c>
      <c r="G12" s="103">
        <f t="shared" si="7"/>
        <v>1406.2200000000003</v>
      </c>
      <c r="H12" s="105">
        <f t="shared" si="8"/>
        <v>120.74070796460177</v>
      </c>
      <c r="I12" s="104">
        <f t="shared" si="0"/>
        <v>-93.77999999999975</v>
      </c>
      <c r="J12" s="104">
        <f t="shared" si="1"/>
        <v>98.86739130434783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209.65000000000055</v>
      </c>
      <c r="S12" s="207">
        <f t="shared" si="5"/>
        <v>1.0262832270010795</v>
      </c>
      <c r="T12" s="105">
        <f>E12-вересень!E12</f>
        <v>600</v>
      </c>
      <c r="U12" s="144">
        <f>F12-вересень!F12</f>
        <v>647.5799999999999</v>
      </c>
      <c r="V12" s="106">
        <f t="shared" si="9"/>
        <v>47.57999999999993</v>
      </c>
      <c r="W12" s="104">
        <f t="shared" si="6"/>
        <v>107.92999999999999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8715.74</v>
      </c>
      <c r="G13" s="103">
        <f t="shared" si="7"/>
        <v>465.7399999999998</v>
      </c>
      <c r="H13" s="105">
        <f t="shared" si="8"/>
        <v>105.64533333333333</v>
      </c>
      <c r="I13" s="104">
        <f t="shared" si="0"/>
        <v>-674.2600000000002</v>
      </c>
      <c r="J13" s="104">
        <f t="shared" si="1"/>
        <v>92.81938232161873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365.9499999999989</v>
      </c>
      <c r="S13" s="207">
        <f t="shared" si="5"/>
        <v>1.0438274495526234</v>
      </c>
      <c r="T13" s="105">
        <f>E13-вересень!E13</f>
        <v>660</v>
      </c>
      <c r="U13" s="144">
        <f>F13-вересень!F13</f>
        <v>1158.4399999999996</v>
      </c>
      <c r="V13" s="106">
        <f t="shared" si="9"/>
        <v>498.4399999999996</v>
      </c>
      <c r="W13" s="104">
        <f t="shared" si="6"/>
        <v>175.52121212121205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1144.11</v>
      </c>
      <c r="G14" s="103">
        <f t="shared" si="7"/>
        <v>184.1099999999999</v>
      </c>
      <c r="H14" s="105">
        <f t="shared" si="8"/>
        <v>119.17812499999998</v>
      </c>
      <c r="I14" s="104">
        <f t="shared" si="0"/>
        <v>-7.8900000000001</v>
      </c>
      <c r="J14" s="104">
        <f t="shared" si="1"/>
        <v>99.31510416666666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-1599.8799999999999</v>
      </c>
      <c r="S14" s="207">
        <f t="shared" si="5"/>
        <v>0.4169512279563701</v>
      </c>
      <c r="T14" s="105">
        <f>E14-вересень!E14</f>
        <v>96</v>
      </c>
      <c r="U14" s="144">
        <f>F14-вересень!F14</f>
        <v>107.65999999999985</v>
      </c>
      <c r="V14" s="106">
        <f t="shared" si="9"/>
        <v>11.659999999999854</v>
      </c>
      <c r="W14" s="104">
        <f t="shared" si="6"/>
        <v>112.14583333333319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96486.12</v>
      </c>
      <c r="G19" s="150">
        <f t="shared" si="7"/>
        <v>-10313.880000000005</v>
      </c>
      <c r="H19" s="157">
        <f aca="true" t="shared" si="11" ref="H19:H39">F19/E19*100</f>
        <v>90.34280898876405</v>
      </c>
      <c r="I19" s="158">
        <f t="shared" si="0"/>
        <v>-33513.880000000005</v>
      </c>
      <c r="J19" s="158">
        <f t="shared" si="1"/>
        <v>74.22009230769231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12855.690000000002</v>
      </c>
      <c r="S19" s="208">
        <f t="shared" si="5"/>
        <v>1.1537202427393953</v>
      </c>
      <c r="T19" s="157">
        <f>E19-вересень!E19</f>
        <v>12000</v>
      </c>
      <c r="U19" s="160">
        <f>F19-вересень!F19</f>
        <v>26354.67</v>
      </c>
      <c r="V19" s="161">
        <f t="shared" si="9"/>
        <v>14354.669999999998</v>
      </c>
      <c r="W19" s="158">
        <f t="shared" si="10"/>
        <v>219.62224999999998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49539.72</v>
      </c>
      <c r="G20" s="253">
        <f t="shared" si="7"/>
        <v>-13760.279999999999</v>
      </c>
      <c r="H20" s="195">
        <f t="shared" si="11"/>
        <v>78.2618009478673</v>
      </c>
      <c r="I20" s="254">
        <f t="shared" si="0"/>
        <v>-26960.28</v>
      </c>
      <c r="J20" s="254">
        <f t="shared" si="1"/>
        <v>64.75780392156862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-34090.70999999999</v>
      </c>
      <c r="S20" s="256">
        <f t="shared" si="5"/>
        <v>0.5923647648350009</v>
      </c>
      <c r="T20" s="195">
        <f>E20-вересень!E20</f>
        <v>7050</v>
      </c>
      <c r="U20" s="179">
        <f>F20-вересень!F20</f>
        <v>2460.6399999999994</v>
      </c>
      <c r="V20" s="166">
        <f t="shared" si="9"/>
        <v>-4589.360000000001</v>
      </c>
      <c r="W20" s="254">
        <f t="shared" si="10"/>
        <v>34.90269503546099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9399.74</v>
      </c>
      <c r="G21" s="253">
        <f t="shared" si="7"/>
        <v>699.7399999999998</v>
      </c>
      <c r="H21" s="195">
        <f t="shared" si="11"/>
        <v>108.04298850574712</v>
      </c>
      <c r="I21" s="254">
        <f t="shared" si="0"/>
        <v>-1300.2600000000002</v>
      </c>
      <c r="J21" s="254">
        <f t="shared" si="1"/>
        <v>87.84803738317757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9399.74</v>
      </c>
      <c r="S21" s="256"/>
      <c r="T21" s="195">
        <f>E21-вересень!E21</f>
        <v>950</v>
      </c>
      <c r="U21" s="179">
        <f>F21-вересень!F21</f>
        <v>4457.42</v>
      </c>
      <c r="V21" s="166">
        <f t="shared" si="9"/>
        <v>3507.42</v>
      </c>
      <c r="W21" s="254">
        <f t="shared" si="10"/>
        <v>469.2021052631579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37546.65</v>
      </c>
      <c r="G22" s="253">
        <f t="shared" si="7"/>
        <v>2746.6500000000015</v>
      </c>
      <c r="H22" s="195">
        <f t="shared" si="11"/>
        <v>107.8926724137931</v>
      </c>
      <c r="I22" s="254">
        <f t="shared" si="0"/>
        <v>-5253.3499999999985</v>
      </c>
      <c r="J22" s="254">
        <f t="shared" si="1"/>
        <v>87.72581775700935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37546.65</v>
      </c>
      <c r="S22" s="256"/>
      <c r="T22" s="195">
        <f>E22-вересень!E22</f>
        <v>4000</v>
      </c>
      <c r="U22" s="179">
        <f>F22-вересень!F22</f>
        <v>19436.600000000002</v>
      </c>
      <c r="V22" s="166">
        <f t="shared" si="9"/>
        <v>15436.600000000002</v>
      </c>
      <c r="W22" s="254">
        <f t="shared" si="10"/>
        <v>485.9150000000001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346159.38</v>
      </c>
      <c r="G23" s="150">
        <f t="shared" si="7"/>
        <v>2595.780000000028</v>
      </c>
      <c r="H23" s="157">
        <f t="shared" si="11"/>
        <v>100.7555456980891</v>
      </c>
      <c r="I23" s="158">
        <f t="shared" si="0"/>
        <v>-54970.71999999997</v>
      </c>
      <c r="J23" s="158">
        <f t="shared" si="1"/>
        <v>86.29603712112355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63946.640000000014</v>
      </c>
      <c r="S23" s="209">
        <f aca="true" t="shared" si="14" ref="S23:S31">F23/Q23</f>
        <v>1.2265901957509078</v>
      </c>
      <c r="T23" s="157">
        <f>E23-вересень!E23</f>
        <v>39413</v>
      </c>
      <c r="U23" s="160">
        <f>F23-вересень!F23</f>
        <v>30515.29999999999</v>
      </c>
      <c r="V23" s="161">
        <f t="shared" si="9"/>
        <v>-8897.700000000012</v>
      </c>
      <c r="W23" s="158">
        <f t="shared" si="10"/>
        <v>77.42445386040137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168085.09</v>
      </c>
      <c r="G24" s="150">
        <f t="shared" si="7"/>
        <v>-6331.010000000009</v>
      </c>
      <c r="H24" s="157">
        <f t="shared" si="11"/>
        <v>96.37016880895743</v>
      </c>
      <c r="I24" s="158">
        <f t="shared" si="0"/>
        <v>-38535.91</v>
      </c>
      <c r="J24" s="158">
        <f t="shared" si="1"/>
        <v>81.34947077015406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14428.779999999999</v>
      </c>
      <c r="S24" s="209">
        <f t="shared" si="14"/>
        <v>1.0939029448253703</v>
      </c>
      <c r="T24" s="157">
        <f>E24-вересень!E24</f>
        <v>20257.20000000001</v>
      </c>
      <c r="U24" s="160">
        <f>F24-вересень!F24</f>
        <v>11558.309999999998</v>
      </c>
      <c r="V24" s="161">
        <f t="shared" si="9"/>
        <v>-8698.890000000014</v>
      </c>
      <c r="W24" s="158">
        <f t="shared" si="10"/>
        <v>57.05778686096791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22299.54</v>
      </c>
      <c r="G25" s="253">
        <f t="shared" si="7"/>
        <v>440.4400000000023</v>
      </c>
      <c r="H25" s="195">
        <f t="shared" si="11"/>
        <v>102.01490454776273</v>
      </c>
      <c r="I25" s="254">
        <f t="shared" si="0"/>
        <v>-509.4599999999991</v>
      </c>
      <c r="J25" s="254">
        <f t="shared" si="1"/>
        <v>97.76640799684336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2078.1500000000015</v>
      </c>
      <c r="S25" s="215">
        <f t="shared" si="14"/>
        <v>1.102769888716849</v>
      </c>
      <c r="T25" s="195">
        <f>E25-вересень!E25</f>
        <v>4600</v>
      </c>
      <c r="U25" s="179">
        <f>F25-вересень!F25</f>
        <v>3660.6399999999994</v>
      </c>
      <c r="V25" s="166">
        <f t="shared" si="9"/>
        <v>-939.3600000000006</v>
      </c>
      <c r="W25" s="254">
        <f t="shared" si="10"/>
        <v>79.5791304347826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1185.23</v>
      </c>
      <c r="G26" s="223">
        <f t="shared" si="7"/>
        <v>-527.0699999999999</v>
      </c>
      <c r="H26" s="237">
        <f t="shared" si="11"/>
        <v>69.21859487239385</v>
      </c>
      <c r="I26" s="299">
        <f t="shared" si="0"/>
        <v>-637.0699999999999</v>
      </c>
      <c r="J26" s="299">
        <f t="shared" si="1"/>
        <v>65.04033364429567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-389.69000000000005</v>
      </c>
      <c r="S26" s="228">
        <f t="shared" si="14"/>
        <v>1.489843376825804</v>
      </c>
      <c r="T26" s="237">
        <f>E26-вересень!E26</f>
        <v>342.29999999999995</v>
      </c>
      <c r="U26" s="237">
        <f>F26-вересень!F26</f>
        <v>138.29999999999995</v>
      </c>
      <c r="V26" s="299">
        <f t="shared" si="9"/>
        <v>-204</v>
      </c>
      <c r="W26" s="299">
        <f t="shared" si="10"/>
        <v>40.4031551270815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21114.3</v>
      </c>
      <c r="G27" s="223">
        <f t="shared" si="7"/>
        <v>967.5</v>
      </c>
      <c r="H27" s="237">
        <f t="shared" si="11"/>
        <v>104.80225147417951</v>
      </c>
      <c r="I27" s="299">
        <f t="shared" si="0"/>
        <v>127.59999999999854</v>
      </c>
      <c r="J27" s="299">
        <f t="shared" si="1"/>
        <v>100.60800411689308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-1688.4500000000007</v>
      </c>
      <c r="S27" s="228">
        <f t="shared" si="14"/>
        <v>1.0869176895734292</v>
      </c>
      <c r="T27" s="237">
        <f>E27-вересень!E27</f>
        <v>4257.699999999999</v>
      </c>
      <c r="U27" s="237">
        <f>F27-вересень!F27</f>
        <v>3522.329999999998</v>
      </c>
      <c r="V27" s="299">
        <f t="shared" si="9"/>
        <v>-735.3700000000008</v>
      </c>
      <c r="W27" s="299">
        <f t="shared" si="10"/>
        <v>82.72846842191791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169.47</v>
      </c>
      <c r="G28" s="253">
        <f t="shared" si="7"/>
        <v>-470.53</v>
      </c>
      <c r="H28" s="195">
        <f t="shared" si="11"/>
        <v>26.479687499999997</v>
      </c>
      <c r="I28" s="254">
        <f t="shared" si="0"/>
        <v>-650.53</v>
      </c>
      <c r="J28" s="254">
        <f t="shared" si="1"/>
        <v>20.667073170731705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-640.8199999999999</v>
      </c>
      <c r="S28" s="212">
        <f t="shared" si="14"/>
        <v>0.20914734230954352</v>
      </c>
      <c r="T28" s="195">
        <f>E28-вересень!E28</f>
        <v>173.2</v>
      </c>
      <c r="U28" s="179">
        <f>F28-вересень!F28</f>
        <v>82.83</v>
      </c>
      <c r="V28" s="166">
        <f t="shared" si="9"/>
        <v>-90.36999999999999</v>
      </c>
      <c r="W28" s="254">
        <f t="shared" si="10"/>
        <v>47.82332563510393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145616.08</v>
      </c>
      <c r="G29" s="150">
        <f t="shared" si="7"/>
        <v>-6300.920000000013</v>
      </c>
      <c r="H29" s="195">
        <f t="shared" si="11"/>
        <v>95.8523930830651</v>
      </c>
      <c r="I29" s="254">
        <f t="shared" si="0"/>
        <v>-37375.92000000001</v>
      </c>
      <c r="J29" s="254">
        <f t="shared" si="1"/>
        <v>79.57510710850747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12991.439999999973</v>
      </c>
      <c r="S29" s="211">
        <f t="shared" si="14"/>
        <v>1.097956458166446</v>
      </c>
      <c r="T29" s="195">
        <f>E29-вересень!E29</f>
        <v>15484</v>
      </c>
      <c r="U29" s="179">
        <f>F29-вересень!F29</f>
        <v>7814.8399999999965</v>
      </c>
      <c r="V29" s="166">
        <f t="shared" si="9"/>
        <v>-7669.1600000000035</v>
      </c>
      <c r="W29" s="254">
        <f t="shared" si="10"/>
        <v>50.47042107982431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47464.02</v>
      </c>
      <c r="G30" s="223">
        <f t="shared" si="7"/>
        <v>-468.9800000000032</v>
      </c>
      <c r="H30" s="237">
        <f t="shared" si="11"/>
        <v>99.02159263972628</v>
      </c>
      <c r="I30" s="299">
        <f t="shared" si="0"/>
        <v>-10068.980000000003</v>
      </c>
      <c r="J30" s="299">
        <f t="shared" si="1"/>
        <v>82.49877461630716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5457.739999999998</v>
      </c>
      <c r="S30" s="228">
        <f t="shared" si="14"/>
        <v>1.129926763331578</v>
      </c>
      <c r="T30" s="237">
        <f>E30-вересень!E30</f>
        <v>4800</v>
      </c>
      <c r="U30" s="237">
        <f>F30-вересень!F30</f>
        <v>2355.029999999999</v>
      </c>
      <c r="V30" s="299">
        <f t="shared" si="9"/>
        <v>-2444.970000000001</v>
      </c>
      <c r="W30" s="299">
        <f t="shared" si="10"/>
        <v>49.06312499999997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98152.06</v>
      </c>
      <c r="G31" s="223">
        <f t="shared" si="7"/>
        <v>-5831.940000000002</v>
      </c>
      <c r="H31" s="237">
        <f t="shared" si="11"/>
        <v>94.39150253885212</v>
      </c>
      <c r="I31" s="299">
        <f t="shared" si="0"/>
        <v>-27306.940000000002</v>
      </c>
      <c r="J31" s="299">
        <f t="shared" si="1"/>
        <v>78.2343713882623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7533.699999999997</v>
      </c>
      <c r="S31" s="228">
        <f t="shared" si="14"/>
        <v>1.0831365740894008</v>
      </c>
      <c r="T31" s="237">
        <f>E31-вересень!E31</f>
        <v>10684</v>
      </c>
      <c r="U31" s="237">
        <f>F31-вересень!F31</f>
        <v>5459.819999999992</v>
      </c>
      <c r="V31" s="299">
        <f t="shared" si="9"/>
        <v>-5224.180000000008</v>
      </c>
      <c r="W31" s="299">
        <f t="shared" si="10"/>
        <v>51.102770497940774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169.47</v>
      </c>
      <c r="G33" s="150">
        <f t="shared" si="7"/>
        <v>76.97</v>
      </c>
      <c r="H33" s="157">
        <f t="shared" si="11"/>
        <v>183.2108108108108</v>
      </c>
      <c r="I33" s="158">
        <f t="shared" si="0"/>
        <v>54.47</v>
      </c>
      <c r="J33" s="158">
        <f t="shared" si="1"/>
        <v>147.36521739130436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73.28999999999999</v>
      </c>
      <c r="S33" s="210">
        <f aca="true" t="shared" si="16" ref="S33:S39">F33/Q33</f>
        <v>1.762008733624454</v>
      </c>
      <c r="T33" s="157">
        <f>E33-вересень!E33</f>
        <v>13.5</v>
      </c>
      <c r="U33" s="160">
        <f>F33-вересень!F33</f>
        <v>53.41</v>
      </c>
      <c r="V33" s="161">
        <f t="shared" si="9"/>
        <v>39.91</v>
      </c>
      <c r="W33" s="158">
        <f t="shared" si="10"/>
        <v>395.6296296296296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177986.13</v>
      </c>
      <c r="G35" s="150">
        <f t="shared" si="7"/>
        <v>8931.130000000005</v>
      </c>
      <c r="H35" s="157">
        <f t="shared" si="11"/>
        <v>105.28297299695366</v>
      </c>
      <c r="I35" s="158">
        <f t="shared" si="0"/>
        <v>-16407.97</v>
      </c>
      <c r="J35" s="158">
        <f t="shared" si="1"/>
        <v>91.55943004443036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49352.96000000001</v>
      </c>
      <c r="S35" s="226">
        <f t="shared" si="16"/>
        <v>1.3836721119443764</v>
      </c>
      <c r="T35" s="157">
        <f>E35-вересень!E35</f>
        <v>19142.29999999999</v>
      </c>
      <c r="U35" s="160">
        <f>F35-вересень!F35</f>
        <v>18941.97</v>
      </c>
      <c r="V35" s="161">
        <f t="shared" si="9"/>
        <v>-200.3299999999872</v>
      </c>
      <c r="W35" s="158">
        <f t="shared" si="10"/>
        <v>98.95346954127776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34094.55</v>
      </c>
      <c r="G37" s="103">
        <f>F37-E37</f>
        <v>-545.4499999999971</v>
      </c>
      <c r="H37" s="105">
        <f t="shared" si="11"/>
        <v>98.42537528868361</v>
      </c>
      <c r="I37" s="104">
        <f t="shared" si="0"/>
        <v>-6905.449999999997</v>
      </c>
      <c r="J37" s="104">
        <f t="shared" si="1"/>
        <v>83.15743902439026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2518.510000000002</v>
      </c>
      <c r="S37" s="216">
        <f t="shared" si="16"/>
        <v>1.0797601599187232</v>
      </c>
      <c r="T37" s="105">
        <f>E37-вересень!E37</f>
        <v>4120</v>
      </c>
      <c r="U37" s="144">
        <f>F37-вересень!F37</f>
        <v>3056.5700000000033</v>
      </c>
      <c r="V37" s="106">
        <f t="shared" si="9"/>
        <v>-1063.4299999999967</v>
      </c>
      <c r="W37" s="104">
        <f>U37/T37*100</f>
        <v>74.18859223300979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143826.43</v>
      </c>
      <c r="G38" s="103">
        <f>F38-E38</f>
        <v>9466.429999999993</v>
      </c>
      <c r="H38" s="105">
        <f t="shared" si="11"/>
        <v>107.04557159869009</v>
      </c>
      <c r="I38" s="104">
        <f t="shared" si="0"/>
        <v>-9512.670000000013</v>
      </c>
      <c r="J38" s="104">
        <f t="shared" si="1"/>
        <v>93.79631809499338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46822.609999999986</v>
      </c>
      <c r="S38" s="216">
        <f t="shared" si="16"/>
        <v>1.4826883106252928</v>
      </c>
      <c r="T38" s="105">
        <f>E38-вересень!E38</f>
        <v>15000</v>
      </c>
      <c r="U38" s="144">
        <f>F38-вересень!F38</f>
        <v>15854.23999999999</v>
      </c>
      <c r="V38" s="106">
        <f t="shared" si="9"/>
        <v>854.2399999999907</v>
      </c>
      <c r="W38" s="104">
        <f>U38/T38*100</f>
        <v>105.69493333333327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55838.04</v>
      </c>
      <c r="G41" s="151">
        <f>G42+G43+G44+G45+G46+G48+G50+G51+G52+G53+G54+G59+G60+G64+G47+G49</f>
        <v>5623.9400000000005</v>
      </c>
      <c r="H41" s="151">
        <f>F41/E41*100</f>
        <v>111.19992193427744</v>
      </c>
      <c r="I41" s="153">
        <f>F41-D41</f>
        <v>-3186.959999999999</v>
      </c>
      <c r="J41" s="153">
        <f>F41/D41*100</f>
        <v>94.60066073697587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820.3099999999977</v>
      </c>
      <c r="S41" s="205">
        <f>F41/Q41</f>
        <v>1.014909920856422</v>
      </c>
      <c r="T41" s="151">
        <f>T42+T43+T44+T45+T46+T48+T50+T51+T52+T53+T54+T59+T60+T64+T47+T49</f>
        <v>4665.8</v>
      </c>
      <c r="U41" s="151">
        <f>U42+U43+U44+U45+U46+U48+U50+U51+U52+U53+U54+U59+U60+U64+U47+U49</f>
        <v>4370.830000000002</v>
      </c>
      <c r="V41" s="151">
        <f>V42+V43+V44+V45+V46+V48+V50+V51+V52+V53+V54+V59+V60+V64</f>
        <v>-288.1699999999982</v>
      </c>
      <c r="W41" s="151">
        <f>U41/T41*100</f>
        <v>93.67804020746713</v>
      </c>
      <c r="X41" s="15">
        <f>X42+X43+X44+X45+X46+X47+X48+X50+X51+X52+X53+X54+X59+X60+X64</f>
        <v>5598.5</v>
      </c>
      <c r="Y41" s="15">
        <f>U41-X41</f>
        <v>-1227.6699999999983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1667.58</v>
      </c>
      <c r="G42" s="150">
        <f aca="true" t="shared" si="17" ref="G42:G66">F42-E42</f>
        <v>1187.58</v>
      </c>
      <c r="H42" s="164">
        <f>F42/E42*100</f>
        <v>347.41249999999997</v>
      </c>
      <c r="I42" s="165">
        <f>F42-D42</f>
        <v>1087.58</v>
      </c>
      <c r="J42" s="165">
        <f>F42/D42*100</f>
        <v>287.5137931034482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1182.75</v>
      </c>
      <c r="S42" s="218">
        <f>F42/Q42</f>
        <v>3.4395148815048575</v>
      </c>
      <c r="T42" s="157">
        <f>E42-вересень!E42</f>
        <v>0</v>
      </c>
      <c r="U42" s="160">
        <f>F42-вересень!F42</f>
        <v>22.34999999999991</v>
      </c>
      <c r="V42" s="161">
        <f aca="true" t="shared" si="18" ref="V42:V66">U42-T42</f>
        <v>22.34999999999991</v>
      </c>
      <c r="W42" s="165" t="e">
        <f>U42/T42</f>
        <v>#DIV/0!</v>
      </c>
      <c r="X42" s="37">
        <v>0</v>
      </c>
      <c r="Y42" s="37">
        <f>U42-X42</f>
        <v>22.34999999999991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635.14</v>
      </c>
      <c r="G46" s="150">
        <f t="shared" si="17"/>
        <v>419.14</v>
      </c>
      <c r="H46" s="164">
        <f t="shared" si="19"/>
        <v>294.0462962962963</v>
      </c>
      <c r="I46" s="165">
        <f t="shared" si="20"/>
        <v>375.14</v>
      </c>
      <c r="J46" s="165">
        <f t="shared" si="25"/>
        <v>244.2846153846154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427.46</v>
      </c>
      <c r="S46" s="218">
        <f t="shared" si="23"/>
        <v>3.0582627118644066</v>
      </c>
      <c r="T46" s="157">
        <f>E46-вересень!E46</f>
        <v>22</v>
      </c>
      <c r="U46" s="160">
        <f>F46-вересень!F46</f>
        <v>14.819999999999936</v>
      </c>
      <c r="V46" s="161">
        <f t="shared" si="18"/>
        <v>-7.180000000000064</v>
      </c>
      <c r="W46" s="165">
        <f t="shared" si="24"/>
        <v>0.6736363636363607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995.04</v>
      </c>
      <c r="G48" s="150">
        <f t="shared" si="17"/>
        <v>295.03999999999996</v>
      </c>
      <c r="H48" s="164">
        <f t="shared" si="19"/>
        <v>142.14857142857142</v>
      </c>
      <c r="I48" s="165">
        <f t="shared" si="20"/>
        <v>265.03999999999996</v>
      </c>
      <c r="J48" s="165">
        <f t="shared" si="25"/>
        <v>136.3068493150685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464.02</v>
      </c>
      <c r="S48" s="218">
        <f t="shared" si="23"/>
        <v>1.8738277277691988</v>
      </c>
      <c r="T48" s="157">
        <f>E48-вересень!E48</f>
        <v>60</v>
      </c>
      <c r="U48" s="160">
        <f>F48-вересень!F48</f>
        <v>88.04999999999995</v>
      </c>
      <c r="V48" s="161">
        <f t="shared" si="18"/>
        <v>28.049999999999955</v>
      </c>
      <c r="W48" s="165">
        <f t="shared" si="24"/>
        <v>1.4674999999999991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16225.51</v>
      </c>
      <c r="G50" s="150">
        <f t="shared" si="17"/>
        <v>6585.51</v>
      </c>
      <c r="H50" s="164">
        <f t="shared" si="19"/>
        <v>168.31441908713694</v>
      </c>
      <c r="I50" s="165">
        <f t="shared" si="20"/>
        <v>5225.51</v>
      </c>
      <c r="J50" s="165">
        <f t="shared" si="25"/>
        <v>147.50463636363637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7349.27</v>
      </c>
      <c r="S50" s="218">
        <f t="shared" si="23"/>
        <v>1.8279710778437717</v>
      </c>
      <c r="T50" s="157">
        <f>E50-вересень!E50</f>
        <v>700</v>
      </c>
      <c r="U50" s="160">
        <f>F50-вересень!F50</f>
        <v>1460.2700000000004</v>
      </c>
      <c r="V50" s="161">
        <f t="shared" si="18"/>
        <v>760.2700000000004</v>
      </c>
      <c r="W50" s="165">
        <f t="shared" si="24"/>
        <v>2.0861000000000005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522.08</v>
      </c>
      <c r="G51" s="150">
        <f t="shared" si="17"/>
        <v>262.08000000000004</v>
      </c>
      <c r="H51" s="164">
        <f t="shared" si="19"/>
        <v>200.8</v>
      </c>
      <c r="I51" s="165">
        <f t="shared" si="20"/>
        <v>212.08000000000004</v>
      </c>
      <c r="J51" s="165">
        <f t="shared" si="25"/>
        <v>168.41290322580647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275.55000000000007</v>
      </c>
      <c r="S51" s="218">
        <f t="shared" si="23"/>
        <v>2.1177138684947066</v>
      </c>
      <c r="T51" s="157">
        <f>E51-вересень!E51</f>
        <v>25</v>
      </c>
      <c r="U51" s="160">
        <f>F51-вересень!F51</f>
        <v>84.04000000000002</v>
      </c>
      <c r="V51" s="161">
        <f t="shared" si="18"/>
        <v>59.04000000000002</v>
      </c>
      <c r="W51" s="165">
        <f t="shared" si="24"/>
        <v>3.361600000000001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688.24</v>
      </c>
      <c r="G54" s="150">
        <f t="shared" si="17"/>
        <v>-296.76</v>
      </c>
      <c r="H54" s="164">
        <f t="shared" si="19"/>
        <v>69.87208121827412</v>
      </c>
      <c r="I54" s="165">
        <f t="shared" si="20"/>
        <v>-511.76</v>
      </c>
      <c r="J54" s="165">
        <f t="shared" si="25"/>
        <v>57.35333333333333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-4322.29</v>
      </c>
      <c r="S54" s="218">
        <f t="shared" si="23"/>
        <v>0.13735872253035109</v>
      </c>
      <c r="T54" s="157">
        <f>E54-вересень!E54</f>
        <v>95</v>
      </c>
      <c r="U54" s="160">
        <f>F54-вересень!F54</f>
        <v>61.26999999999998</v>
      </c>
      <c r="V54" s="161">
        <f t="shared" si="18"/>
        <v>-33.73000000000002</v>
      </c>
      <c r="W54" s="165">
        <f t="shared" si="24"/>
        <v>0.6449473684210525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578.34</v>
      </c>
      <c r="G55" s="103">
        <f t="shared" si="17"/>
        <v>-241.65999999999997</v>
      </c>
      <c r="H55" s="105">
        <f>F55/E55*100</f>
        <v>70.52926829268293</v>
      </c>
      <c r="I55" s="104">
        <f t="shared" si="20"/>
        <v>-419.65999999999997</v>
      </c>
      <c r="J55" s="104">
        <f t="shared" si="25"/>
        <v>57.9498997995992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-123.95999999999992</v>
      </c>
      <c r="S55" s="218">
        <f t="shared" si="23"/>
        <v>0.8234942332336609</v>
      </c>
      <c r="T55" s="105">
        <f>E55-вересень!E55</f>
        <v>80</v>
      </c>
      <c r="U55" s="144">
        <f>F55-вересень!F55</f>
        <v>50.32000000000005</v>
      </c>
      <c r="V55" s="106">
        <f t="shared" si="18"/>
        <v>-29.67999999999995</v>
      </c>
      <c r="W55" s="104">
        <f t="shared" si="24"/>
        <v>0.6290000000000007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0.16</v>
      </c>
      <c r="G56" s="103">
        <f t="shared" si="17"/>
        <v>0.16</v>
      </c>
      <c r="H56" s="105" t="e">
        <f>F56/E56*100</f>
        <v>#DIV/0!</v>
      </c>
      <c r="I56" s="104">
        <f t="shared" si="20"/>
        <v>-0.84</v>
      </c>
      <c r="J56" s="104">
        <f t="shared" si="25"/>
        <v>16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-0.12999999999999998</v>
      </c>
      <c r="S56" s="218">
        <f t="shared" si="23"/>
        <v>0.5517241379310346</v>
      </c>
      <c r="T56" s="105">
        <f>E56-вересень!E56</f>
        <v>0</v>
      </c>
      <c r="U56" s="144">
        <f>F56-вересень!F56</f>
        <v>0.010000000000000009</v>
      </c>
      <c r="V56" s="106">
        <f t="shared" si="18"/>
        <v>0.010000000000000009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109.73</v>
      </c>
      <c r="G58" s="103">
        <f t="shared" si="17"/>
        <v>-55.269999999999996</v>
      </c>
      <c r="H58" s="105">
        <f>F58/E58*100</f>
        <v>66.50303030303031</v>
      </c>
      <c r="I58" s="104">
        <f t="shared" si="20"/>
        <v>-90.27</v>
      </c>
      <c r="J58" s="104">
        <f t="shared" si="25"/>
        <v>54.864999999999995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-4198.1900000000005</v>
      </c>
      <c r="S58" s="218">
        <f t="shared" si="23"/>
        <v>0.02547168935356274</v>
      </c>
      <c r="T58" s="105">
        <f>E58-вересень!E58</f>
        <v>15</v>
      </c>
      <c r="U58" s="144">
        <f>F58-вересень!F58</f>
        <v>10.930000000000007</v>
      </c>
      <c r="V58" s="106">
        <f t="shared" si="18"/>
        <v>-4.069999999999993</v>
      </c>
      <c r="W58" s="104">
        <f t="shared" si="24"/>
        <v>0.7286666666666671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6776.68</v>
      </c>
      <c r="G60" s="150">
        <f t="shared" si="17"/>
        <v>26.68000000000029</v>
      </c>
      <c r="H60" s="164">
        <f aca="true" t="shared" si="26" ref="H60:H66">F60/E60*100</f>
        <v>100.39525925925928</v>
      </c>
      <c r="I60" s="165">
        <f t="shared" si="20"/>
        <v>-573.3199999999997</v>
      </c>
      <c r="J60" s="165">
        <f t="shared" si="25"/>
        <v>92.19972789115647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1238.2200000000003</v>
      </c>
      <c r="S60" s="218">
        <f t="shared" si="23"/>
        <v>1.2235675621021007</v>
      </c>
      <c r="T60" s="157">
        <f>E60-вересень!E60</f>
        <v>350</v>
      </c>
      <c r="U60" s="160">
        <f>F60-вересень!F60</f>
        <v>15.11999999999989</v>
      </c>
      <c r="V60" s="161">
        <f t="shared" si="18"/>
        <v>-334.8800000000001</v>
      </c>
      <c r="W60" s="165">
        <f t="shared" si="24"/>
        <v>0.04319999999999969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1765.01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628.1400000000001</v>
      </c>
      <c r="S62" s="305">
        <f t="shared" si="23"/>
        <v>1.5525169984255018</v>
      </c>
      <c r="T62" s="157"/>
      <c r="U62" s="179">
        <f>F62-вересень!F62</f>
        <v>197.1400000000001</v>
      </c>
      <c r="V62" s="166">
        <f t="shared" si="18"/>
        <v>197.1400000000001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1098736.38</v>
      </c>
      <c r="G67" s="151">
        <f>F67-E67</f>
        <v>-16034.920000000391</v>
      </c>
      <c r="H67" s="152">
        <f>F67/E67*100</f>
        <v>98.561595548791</v>
      </c>
      <c r="I67" s="153">
        <f>F67-D67</f>
        <v>-258754.7200000002</v>
      </c>
      <c r="J67" s="153">
        <f>F67/D67*100</f>
        <v>80.93875385260351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246085.35999999987</v>
      </c>
      <c r="S67" s="219">
        <f>F67/Q67</f>
        <v>1.2886120513876824</v>
      </c>
      <c r="T67" s="151">
        <f>T8+T41+T65+T66</f>
        <v>122580.1</v>
      </c>
      <c r="U67" s="151">
        <f>U8+U41+U65+U66</f>
        <v>109008.27999999997</v>
      </c>
      <c r="V67" s="194">
        <f>U67-T67</f>
        <v>-13571.820000000036</v>
      </c>
      <c r="W67" s="153">
        <f>U67/T67*100</f>
        <v>88.92820286490219</v>
      </c>
      <c r="X67" s="27">
        <f>X8+X41+X65+X66</f>
        <v>108115.7</v>
      </c>
      <c r="Y67" s="280">
        <f>U67-X67</f>
        <v>892.5799999999726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938.02</v>
      </c>
      <c r="G76" s="162">
        <f t="shared" si="29"/>
        <v>-57711.090000000004</v>
      </c>
      <c r="H76" s="164">
        <f>F76/E76*100</f>
        <v>1.5993763588228362</v>
      </c>
      <c r="I76" s="167">
        <f>F76-D76</f>
        <v>-99873.01793999999</v>
      </c>
      <c r="J76" s="167">
        <f>F76/D76*100</f>
        <v>0.9304735068378962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-1114.1799999999998</v>
      </c>
      <c r="S76" s="209">
        <f t="shared" si="28"/>
        <v>0.45708020660754317</v>
      </c>
      <c r="T76" s="157">
        <f>E76-вересень!E76</f>
        <v>19149.11</v>
      </c>
      <c r="U76" s="160">
        <f>F76-вересень!F76</f>
        <v>934.21</v>
      </c>
      <c r="V76" s="167">
        <f t="shared" si="32"/>
        <v>-18214.9</v>
      </c>
      <c r="W76" s="167">
        <f>U76/T76*100</f>
        <v>4.8786079353035205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6239.96</v>
      </c>
      <c r="G77" s="162">
        <f t="shared" si="29"/>
        <v>-23790.04</v>
      </c>
      <c r="H77" s="164">
        <f>F77/E77*100</f>
        <v>20.77908757908758</v>
      </c>
      <c r="I77" s="167">
        <f aca="true" t="shared" si="33" ref="I77:I86">F77-D77</f>
        <v>-47760.04</v>
      </c>
      <c r="J77" s="167">
        <f>F77/D77*100</f>
        <v>11.555481481481483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-1001.54</v>
      </c>
      <c r="S77" s="209">
        <f t="shared" si="28"/>
        <v>0.8616944003314231</v>
      </c>
      <c r="T77" s="157">
        <f>E77-вересень!E77</f>
        <v>3600</v>
      </c>
      <c r="U77" s="160">
        <f>F77-вересень!F77</f>
        <v>11.5</v>
      </c>
      <c r="V77" s="167">
        <f t="shared" si="32"/>
        <v>-3588.5</v>
      </c>
      <c r="W77" s="167">
        <f>U77/T77*100</f>
        <v>0.3194444444444445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13066.85</v>
      </c>
      <c r="G78" s="162">
        <f t="shared" si="29"/>
        <v>-18533.15</v>
      </c>
      <c r="H78" s="164">
        <f>F78/E78*100</f>
        <v>41.350791139240506</v>
      </c>
      <c r="I78" s="167">
        <f t="shared" si="33"/>
        <v>-65933.15</v>
      </c>
      <c r="J78" s="167">
        <f>F78/D78*100</f>
        <v>16.540316455696203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820.1000000000004</v>
      </c>
      <c r="S78" s="209">
        <f t="shared" si="28"/>
        <v>1.066964704921714</v>
      </c>
      <c r="T78" s="157">
        <f>E78-вересень!E78</f>
        <v>3850</v>
      </c>
      <c r="U78" s="160">
        <f>F78-вересень!F78</f>
        <v>1493.4500000000007</v>
      </c>
      <c r="V78" s="167">
        <f t="shared" si="32"/>
        <v>-2356.5499999999993</v>
      </c>
      <c r="W78" s="167">
        <f>U78/T78*100</f>
        <v>38.79090909090911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20256.83</v>
      </c>
      <c r="G80" s="185">
        <f t="shared" si="29"/>
        <v>-100032.28</v>
      </c>
      <c r="H80" s="186">
        <f>F80/E80*100</f>
        <v>16.84011960849989</v>
      </c>
      <c r="I80" s="187">
        <f t="shared" si="33"/>
        <v>-213566.20794</v>
      </c>
      <c r="J80" s="187">
        <f>F80/D80*100</f>
        <v>8.66331657413415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-1294.619999999999</v>
      </c>
      <c r="S80" s="209">
        <f t="shared" si="28"/>
        <v>0.9399288678951997</v>
      </c>
      <c r="T80" s="185">
        <f>T76+T77+T78+T79</f>
        <v>26600.11</v>
      </c>
      <c r="U80" s="189">
        <f>U76+U77+U78+U79</f>
        <v>2441.1600000000008</v>
      </c>
      <c r="V80" s="187">
        <f t="shared" si="32"/>
        <v>-24158.95</v>
      </c>
      <c r="W80" s="187">
        <f>U80/T80*100</f>
        <v>9.177255282027032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6789.3</v>
      </c>
      <c r="G83" s="162">
        <f t="shared" si="29"/>
        <v>389.3000000000002</v>
      </c>
      <c r="H83" s="164">
        <f>F83/E83*100</f>
        <v>106.0828125</v>
      </c>
      <c r="I83" s="167">
        <f t="shared" si="33"/>
        <v>-1570.6999999999998</v>
      </c>
      <c r="J83" s="167">
        <f>F83/D83*100</f>
        <v>81.21172248803829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-46.76999999999953</v>
      </c>
      <c r="S83" s="209">
        <f t="shared" si="28"/>
        <v>0.9931583497535865</v>
      </c>
      <c r="T83" s="157">
        <f>E83-вересень!E83</f>
        <v>6.300000000000182</v>
      </c>
      <c r="U83" s="160">
        <f>F83-вересень!F83</f>
        <v>213.8699999999999</v>
      </c>
      <c r="V83" s="167">
        <f t="shared" si="32"/>
        <v>207.5699999999997</v>
      </c>
      <c r="W83" s="167">
        <f>U83/T83*100</f>
        <v>3394.7619047618045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6827.52</v>
      </c>
      <c r="G85" s="185">
        <f t="shared" si="29"/>
        <v>408.52000000000044</v>
      </c>
      <c r="H85" s="186">
        <f>F85/E85*100</f>
        <v>106.36423118865868</v>
      </c>
      <c r="I85" s="187">
        <f t="shared" si="33"/>
        <v>-1572.4799999999996</v>
      </c>
      <c r="J85" s="187">
        <f>F85/D85*100</f>
        <v>81.28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-45.82999999999993</v>
      </c>
      <c r="S85" s="209">
        <f t="shared" si="28"/>
        <v>0.9933322179141176</v>
      </c>
      <c r="T85" s="185">
        <f>T81+T84+T82+T83</f>
        <v>6.300000000000182</v>
      </c>
      <c r="U85" s="189">
        <f>U81+U84+U82+U83</f>
        <v>213.8699999999999</v>
      </c>
      <c r="V85" s="187">
        <f t="shared" si="32"/>
        <v>207.5699999999997</v>
      </c>
      <c r="W85" s="187">
        <f>U85/T85*100</f>
        <v>3394.7619047618045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25.51</v>
      </c>
      <c r="G86" s="162">
        <f t="shared" si="29"/>
        <v>-9.789999999999996</v>
      </c>
      <c r="H86" s="164">
        <f>F86/E86*100</f>
        <v>72.26628895184137</v>
      </c>
      <c r="I86" s="167">
        <f t="shared" si="33"/>
        <v>-12.489999999999998</v>
      </c>
      <c r="J86" s="167">
        <f>F86/D86*100</f>
        <v>67.13157894736842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-1.9599999999999973</v>
      </c>
      <c r="S86" s="209">
        <f t="shared" si="28"/>
        <v>0.9286494357480889</v>
      </c>
      <c r="T86" s="157">
        <f>E86-вересень!E86</f>
        <v>1.5999999999999943</v>
      </c>
      <c r="U86" s="160">
        <f>F86-вересень!F86</f>
        <v>0.5500000000000007</v>
      </c>
      <c r="V86" s="167">
        <f t="shared" si="32"/>
        <v>-1.0499999999999936</v>
      </c>
      <c r="W86" s="167">
        <f>U86/T86*100</f>
        <v>34.37500000000016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27142.8</v>
      </c>
      <c r="G88" s="309">
        <f>F88-E88</f>
        <v>-99600.61</v>
      </c>
      <c r="H88" s="310">
        <f>F88/E88*100</f>
        <v>21.415551309531594</v>
      </c>
      <c r="I88" s="301">
        <f>F88-D88</f>
        <v>-215118.23794000002</v>
      </c>
      <c r="J88" s="301">
        <f>F88/D88*100</f>
        <v>11.20394770483992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-1299.2900000000009</v>
      </c>
      <c r="S88" s="302">
        <f t="shared" si="28"/>
        <v>0.9543180546858546</v>
      </c>
      <c r="T88" s="308">
        <f>T74+T75+T80+T85+T86</f>
        <v>26608.01</v>
      </c>
      <c r="U88" s="308">
        <f>U74+U75+U80+U85+U86</f>
        <v>2655.580000000001</v>
      </c>
      <c r="V88" s="301">
        <f>U88-T88</f>
        <v>-23952.429999999997</v>
      </c>
      <c r="W88" s="301">
        <f>U88/T88*100</f>
        <v>9.98037808915436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1125879.18</v>
      </c>
      <c r="G89" s="309">
        <f>F89-E89</f>
        <v>-115635.53000000026</v>
      </c>
      <c r="H89" s="310">
        <f>F89/E89*100</f>
        <v>90.68593154244621</v>
      </c>
      <c r="I89" s="301">
        <f>F89-D89</f>
        <v>-473872.9579400001</v>
      </c>
      <c r="J89" s="301">
        <f>F89/D89*100</f>
        <v>70.37835132696206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244786.06999999986</v>
      </c>
      <c r="S89" s="302">
        <f t="shared" si="28"/>
        <v>1.27782088773796</v>
      </c>
      <c r="T89" s="309">
        <f>T67+T88</f>
        <v>149188.11000000002</v>
      </c>
      <c r="U89" s="309">
        <f>U67+U88</f>
        <v>111663.85999999997</v>
      </c>
      <c r="V89" s="301">
        <f>U89-T89</f>
        <v>-37524.250000000044</v>
      </c>
      <c r="W89" s="301">
        <f>U89/T89*100</f>
        <v>74.84769396167025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3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4523.940000000012</v>
      </c>
      <c r="D92" s="4" t="s">
        <v>24</v>
      </c>
      <c r="G92" s="364"/>
      <c r="H92" s="364"/>
      <c r="I92" s="364"/>
      <c r="J92" s="36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43034</v>
      </c>
      <c r="D93" s="29">
        <v>5326.4</v>
      </c>
      <c r="G93" s="4" t="s">
        <v>58</v>
      </c>
      <c r="U93" s="352"/>
      <c r="V93" s="352"/>
    </row>
    <row r="94" spans="3:22" ht="15">
      <c r="C94" s="81">
        <v>43033</v>
      </c>
      <c r="D94" s="29">
        <v>3804.2</v>
      </c>
      <c r="G94" s="348"/>
      <c r="H94" s="348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52"/>
      <c r="V94" s="352"/>
    </row>
    <row r="95" spans="3:22" ht="15.75" customHeight="1">
      <c r="C95" s="81">
        <v>43032</v>
      </c>
      <c r="D95" s="29">
        <v>3382.2</v>
      </c>
      <c r="F95" s="68"/>
      <c r="G95" s="348"/>
      <c r="H95" s="348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52"/>
      <c r="V95" s="352"/>
    </row>
    <row r="96" spans="3:20" ht="15.75" customHeight="1">
      <c r="C96" s="81"/>
      <c r="F96" s="68"/>
      <c r="G96" s="353"/>
      <c r="H96" s="353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354" t="s">
        <v>56</v>
      </c>
      <c r="C97" s="355"/>
      <c r="D97" s="133">
        <f>'[1]залишки'!$G$6/1000</f>
        <v>0</v>
      </c>
      <c r="E97" s="69"/>
      <c r="F97" s="125" t="s">
        <v>107</v>
      </c>
      <c r="G97" s="348"/>
      <c r="H97" s="348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348"/>
      <c r="H98" s="348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349" t="s">
        <v>59</v>
      </c>
      <c r="C99" s="350"/>
      <c r="D99" s="80">
        <v>0</v>
      </c>
      <c r="E99" s="51" t="s">
        <v>24</v>
      </c>
      <c r="F99" s="68"/>
      <c r="G99" s="348"/>
      <c r="H99" s="348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1548</v>
      </c>
      <c r="G100" s="68">
        <f>G48+G51+G52</f>
        <v>570</v>
      </c>
      <c r="H100" s="69"/>
      <c r="I100" s="69"/>
      <c r="T100" s="29">
        <f>T48+T51+T52</f>
        <v>86</v>
      </c>
      <c r="U100" s="202">
        <f>U48+U51+U52</f>
        <v>173.68999999999997</v>
      </c>
      <c r="V100" s="29">
        <f>V48+V51+V52</f>
        <v>87.68999999999997</v>
      </c>
    </row>
    <row r="101" spans="4:22" ht="15" hidden="1">
      <c r="D101" s="78"/>
      <c r="I101" s="29"/>
      <c r="U101" s="351"/>
      <c r="V101" s="351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1044585.45</v>
      </c>
      <c r="G102" s="29">
        <f>F102-E102</f>
        <v>-20454.250000000233</v>
      </c>
      <c r="H102" s="230">
        <f>F102/E102</f>
        <v>0.9807948473657834</v>
      </c>
      <c r="I102" s="29">
        <f>F102-D102</f>
        <v>-254463.15000000014</v>
      </c>
      <c r="J102" s="230">
        <f>F102/D102</f>
        <v>0.8041157582556957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104659.65999999997</v>
      </c>
      <c r="V102" s="29">
        <f>U102-T102</f>
        <v>-13254.640000000029</v>
      </c>
      <c r="W102" s="230">
        <f>U102/T102</f>
        <v>0.8875909028845523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54127.060000000005</v>
      </c>
      <c r="G103" s="29">
        <f>G43+G44+G46+G48+G50+G51+G52+G53+G54+G60+G64+G47</f>
        <v>4400.49</v>
      </c>
      <c r="H103" s="230">
        <f>F103/E103</f>
        <v>1.0883836433977594</v>
      </c>
      <c r="I103" s="29">
        <f>I43+I44+I46+I48+I50+I51+I52+I53+I54+I60+I64+I47</f>
        <v>-4310.409999999999</v>
      </c>
      <c r="J103" s="230">
        <f>F103/D103</f>
        <v>0.9261592163237371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-398.2499999999983</v>
      </c>
      <c r="S103" s="29">
        <f>S43+S44+S46+S48+S50+S51+S52+S53+S54+S60+S64+S47</f>
        <v>20.45890345126773</v>
      </c>
      <c r="T103" s="29">
        <f>T43+T44+T46+T48+T50+T51+T52+T53+T54+T60+T64+T47+T66</f>
        <v>4665.8</v>
      </c>
      <c r="U103" s="229">
        <f>U43+U44+U46+U48+U50+U51+U52+U53+U54+U60+U64+U47+U66</f>
        <v>4348.620000000002</v>
      </c>
      <c r="V103" s="29">
        <f>V43+V44+V46+V48+V50+V51+V52+V53+V54+V60+V64+V47</f>
        <v>-317.3199999999981</v>
      </c>
      <c r="W103" s="230">
        <f>U103/T103</f>
        <v>0.9320202323288614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47397.119999999995</v>
      </c>
      <c r="G111" s="192">
        <f>F111-E111</f>
        <v>-97448.35</v>
      </c>
      <c r="H111" s="193">
        <f>F111/E111*100</f>
        <v>32.722542168560736</v>
      </c>
      <c r="I111" s="194">
        <f>F111-D111</f>
        <v>-267272.13794000004</v>
      </c>
      <c r="J111" s="194">
        <f>F111/D111*100</f>
        <v>15.062520028263297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44357.24999999999</v>
      </c>
      <c r="S111" s="269">
        <f>F111/Q111</f>
        <v>15.591824650396234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1146133.5</v>
      </c>
      <c r="G112" s="192">
        <f>F112-E112</f>
        <v>-113483.27000000025</v>
      </c>
      <c r="H112" s="193">
        <f>F112/E112*100</f>
        <v>90.99065106921368</v>
      </c>
      <c r="I112" s="194">
        <f>F112-D112</f>
        <v>-526026.85794</v>
      </c>
      <c r="J112" s="194">
        <f>F112/D112*100</f>
        <v>68.54208058203022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262000.52000000002</v>
      </c>
      <c r="S112" s="269">
        <f>F112/Q112</f>
        <v>1.296336100933595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93">
        <f>F23-F24-F32-F33-F34-F35</f>
        <v>-38.05000000001746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1" t="s">
        <v>143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86"/>
      <c r="S1" s="87"/>
    </row>
    <row r="2" spans="2:19" s="1" customFormat="1" ht="15.75" customHeight="1">
      <c r="B2" s="372"/>
      <c r="C2" s="372"/>
      <c r="D2" s="372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3"/>
      <c r="B3" s="375"/>
      <c r="C3" s="376" t="s">
        <v>0</v>
      </c>
      <c r="D3" s="377" t="s">
        <v>134</v>
      </c>
      <c r="E3" s="32"/>
      <c r="F3" s="378" t="s">
        <v>26</v>
      </c>
      <c r="G3" s="379"/>
      <c r="H3" s="379"/>
      <c r="I3" s="379"/>
      <c r="J3" s="380"/>
      <c r="K3" s="83"/>
      <c r="L3" s="83"/>
      <c r="M3" s="83"/>
      <c r="N3" s="381" t="s">
        <v>123</v>
      </c>
      <c r="O3" s="382" t="s">
        <v>118</v>
      </c>
      <c r="P3" s="382"/>
      <c r="Q3" s="382"/>
      <c r="R3" s="382"/>
      <c r="S3" s="382"/>
    </row>
    <row r="4" spans="1:19" ht="22.5" customHeight="1">
      <c r="A4" s="373"/>
      <c r="B4" s="375"/>
      <c r="C4" s="376"/>
      <c r="D4" s="377"/>
      <c r="E4" s="383" t="s">
        <v>135</v>
      </c>
      <c r="F4" s="365" t="s">
        <v>33</v>
      </c>
      <c r="G4" s="356" t="s">
        <v>136</v>
      </c>
      <c r="H4" s="367" t="s">
        <v>137</v>
      </c>
      <c r="I4" s="356" t="s">
        <v>138</v>
      </c>
      <c r="J4" s="367" t="s">
        <v>139</v>
      </c>
      <c r="K4" s="85" t="s">
        <v>141</v>
      </c>
      <c r="L4" s="204" t="s">
        <v>113</v>
      </c>
      <c r="M4" s="90" t="s">
        <v>63</v>
      </c>
      <c r="N4" s="367"/>
      <c r="O4" s="369" t="s">
        <v>124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4"/>
      <c r="B5" s="375"/>
      <c r="C5" s="376"/>
      <c r="D5" s="377"/>
      <c r="E5" s="384"/>
      <c r="F5" s="366"/>
      <c r="G5" s="357"/>
      <c r="H5" s="368"/>
      <c r="I5" s="357"/>
      <c r="J5" s="368"/>
      <c r="K5" s="359" t="s">
        <v>142</v>
      </c>
      <c r="L5" s="360"/>
      <c r="M5" s="361"/>
      <c r="N5" s="368"/>
      <c r="O5" s="370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64"/>
      <c r="H89" s="364"/>
      <c r="I89" s="364"/>
      <c r="J89" s="36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52"/>
      <c r="P90" s="352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48"/>
      <c r="H91" s="348"/>
      <c r="I91" s="118"/>
      <c r="J91" s="389"/>
      <c r="K91" s="389"/>
      <c r="L91" s="389"/>
      <c r="M91" s="389"/>
      <c r="N91" s="389"/>
      <c r="O91" s="352"/>
      <c r="P91" s="352"/>
    </row>
    <row r="92" spans="3:16" ht="15.75" customHeight="1">
      <c r="C92" s="81">
        <v>42762</v>
      </c>
      <c r="D92" s="29">
        <v>8862.4</v>
      </c>
      <c r="F92" s="68"/>
      <c r="G92" s="348"/>
      <c r="H92" s="348"/>
      <c r="I92" s="118"/>
      <c r="J92" s="390"/>
      <c r="K92" s="390"/>
      <c r="L92" s="390"/>
      <c r="M92" s="390"/>
      <c r="N92" s="390"/>
      <c r="O92" s="352"/>
      <c r="P92" s="352"/>
    </row>
    <row r="93" spans="3:14" ht="15.75" customHeight="1">
      <c r="C93" s="81"/>
      <c r="F93" s="68"/>
      <c r="G93" s="353"/>
      <c r="H93" s="353"/>
      <c r="I93" s="124"/>
      <c r="J93" s="389"/>
      <c r="K93" s="389"/>
      <c r="L93" s="389"/>
      <c r="M93" s="389"/>
      <c r="N93" s="389"/>
    </row>
    <row r="94" spans="2:14" ht="18.75" customHeight="1">
      <c r="B94" s="354" t="s">
        <v>56</v>
      </c>
      <c r="C94" s="355"/>
      <c r="D94" s="133">
        <f>9505303.41/1000</f>
        <v>9505.30341</v>
      </c>
      <c r="E94" s="69"/>
      <c r="F94" s="125" t="s">
        <v>107</v>
      </c>
      <c r="G94" s="348"/>
      <c r="H94" s="348"/>
      <c r="I94" s="126"/>
      <c r="J94" s="389"/>
      <c r="K94" s="389"/>
      <c r="L94" s="389"/>
      <c r="M94" s="389"/>
      <c r="N94" s="389"/>
    </row>
    <row r="95" spans="6:13" ht="9.75" customHeight="1">
      <c r="F95" s="68"/>
      <c r="G95" s="348"/>
      <c r="H95" s="348"/>
      <c r="I95" s="68"/>
      <c r="J95" s="69"/>
      <c r="K95" s="69"/>
      <c r="L95" s="69"/>
      <c r="M95" s="69"/>
    </row>
    <row r="96" spans="2:13" ht="22.5" customHeight="1" hidden="1">
      <c r="B96" s="349" t="s">
        <v>59</v>
      </c>
      <c r="C96" s="350"/>
      <c r="D96" s="80">
        <v>0</v>
      </c>
      <c r="E96" s="51" t="s">
        <v>24</v>
      </c>
      <c r="F96" s="68"/>
      <c r="G96" s="348"/>
      <c r="H96" s="348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51"/>
      <c r="P98" s="351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1" t="s">
        <v>132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86"/>
      <c r="S1" s="87"/>
    </row>
    <row r="2" spans="2:19" s="1" customFormat="1" ht="15.75" customHeight="1">
      <c r="B2" s="372"/>
      <c r="C2" s="372"/>
      <c r="D2" s="372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3"/>
      <c r="B3" s="375"/>
      <c r="C3" s="376" t="s">
        <v>0</v>
      </c>
      <c r="D3" s="377" t="s">
        <v>126</v>
      </c>
      <c r="E3" s="32"/>
      <c r="F3" s="378" t="s">
        <v>26</v>
      </c>
      <c r="G3" s="379"/>
      <c r="H3" s="379"/>
      <c r="I3" s="379"/>
      <c r="J3" s="380"/>
      <c r="K3" s="83"/>
      <c r="L3" s="83"/>
      <c r="M3" s="83"/>
      <c r="N3" s="381" t="s">
        <v>129</v>
      </c>
      <c r="O3" s="382" t="s">
        <v>125</v>
      </c>
      <c r="P3" s="382"/>
      <c r="Q3" s="382"/>
      <c r="R3" s="382"/>
      <c r="S3" s="382"/>
    </row>
    <row r="4" spans="1:19" ht="22.5" customHeight="1">
      <c r="A4" s="373"/>
      <c r="B4" s="375"/>
      <c r="C4" s="376"/>
      <c r="D4" s="377"/>
      <c r="E4" s="383" t="s">
        <v>127</v>
      </c>
      <c r="F4" s="391" t="s">
        <v>33</v>
      </c>
      <c r="G4" s="356" t="s">
        <v>128</v>
      </c>
      <c r="H4" s="367" t="s">
        <v>122</v>
      </c>
      <c r="I4" s="356" t="s">
        <v>103</v>
      </c>
      <c r="J4" s="367" t="s">
        <v>104</v>
      </c>
      <c r="K4" s="85" t="s">
        <v>114</v>
      </c>
      <c r="L4" s="204" t="s">
        <v>113</v>
      </c>
      <c r="M4" s="90" t="s">
        <v>63</v>
      </c>
      <c r="N4" s="367"/>
      <c r="O4" s="369" t="s">
        <v>133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4"/>
      <c r="B5" s="375"/>
      <c r="C5" s="376"/>
      <c r="D5" s="377"/>
      <c r="E5" s="384"/>
      <c r="F5" s="392"/>
      <c r="G5" s="357"/>
      <c r="H5" s="368"/>
      <c r="I5" s="357"/>
      <c r="J5" s="368"/>
      <c r="K5" s="359" t="s">
        <v>130</v>
      </c>
      <c r="L5" s="360"/>
      <c r="M5" s="361"/>
      <c r="N5" s="368"/>
      <c r="O5" s="370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64"/>
      <c r="H89" s="364"/>
      <c r="I89" s="364"/>
      <c r="J89" s="36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52"/>
      <c r="P90" s="352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48"/>
      <c r="H91" s="348"/>
      <c r="I91" s="118"/>
      <c r="J91" s="389"/>
      <c r="K91" s="389"/>
      <c r="L91" s="389"/>
      <c r="M91" s="389"/>
      <c r="N91" s="389"/>
      <c r="O91" s="352"/>
      <c r="P91" s="352"/>
    </row>
    <row r="92" spans="3:16" ht="15.75" customHeight="1">
      <c r="C92" s="81">
        <v>42732</v>
      </c>
      <c r="D92" s="29">
        <v>19085.6</v>
      </c>
      <c r="F92" s="333"/>
      <c r="G92" s="348"/>
      <c r="H92" s="348"/>
      <c r="I92" s="118"/>
      <c r="J92" s="390"/>
      <c r="K92" s="390"/>
      <c r="L92" s="390"/>
      <c r="M92" s="390"/>
      <c r="N92" s="390"/>
      <c r="O92" s="352"/>
      <c r="P92" s="352"/>
    </row>
    <row r="93" spans="3:14" ht="15.75" customHeight="1">
      <c r="C93" s="81"/>
      <c r="F93" s="333"/>
      <c r="G93" s="353"/>
      <c r="H93" s="353"/>
      <c r="I93" s="124"/>
      <c r="J93" s="389"/>
      <c r="K93" s="389"/>
      <c r="L93" s="389"/>
      <c r="M93" s="389"/>
      <c r="N93" s="389"/>
    </row>
    <row r="94" spans="2:14" ht="18.75" customHeight="1">
      <c r="B94" s="354" t="s">
        <v>56</v>
      </c>
      <c r="C94" s="355"/>
      <c r="D94" s="133" t="e">
        <f>'[1]ЧТКЕ'!$G$6/1000</f>
        <v>#VALUE!</v>
      </c>
      <c r="E94" s="69"/>
      <c r="F94" s="334" t="s">
        <v>107</v>
      </c>
      <c r="G94" s="348"/>
      <c r="H94" s="348"/>
      <c r="I94" s="126"/>
      <c r="J94" s="389"/>
      <c r="K94" s="389"/>
      <c r="L94" s="389"/>
      <c r="M94" s="389"/>
      <c r="N94" s="389"/>
    </row>
    <row r="95" spans="6:13" ht="9" customHeight="1">
      <c r="F95" s="333"/>
      <c r="G95" s="348"/>
      <c r="H95" s="348"/>
      <c r="I95" s="68"/>
      <c r="J95" s="69"/>
      <c r="K95" s="69"/>
      <c r="L95" s="69"/>
      <c r="M95" s="69"/>
    </row>
    <row r="96" spans="2:13" ht="22.5" customHeight="1" hidden="1">
      <c r="B96" s="349" t="s">
        <v>59</v>
      </c>
      <c r="C96" s="350"/>
      <c r="D96" s="80">
        <v>0</v>
      </c>
      <c r="E96" s="51" t="s">
        <v>24</v>
      </c>
      <c r="F96" s="333"/>
      <c r="G96" s="348"/>
      <c r="H96" s="348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51"/>
      <c r="P98" s="351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75" sqref="C7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71" t="s">
        <v>242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86"/>
      <c r="Y1" s="86"/>
      <c r="Z1" s="312"/>
    </row>
    <row r="2" spans="2:26" s="1" customFormat="1" ht="15.75" customHeight="1">
      <c r="B2" s="372"/>
      <c r="C2" s="372"/>
      <c r="D2" s="372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73"/>
      <c r="B3" s="375"/>
      <c r="C3" s="376" t="s">
        <v>0</v>
      </c>
      <c r="D3" s="377" t="s">
        <v>150</v>
      </c>
      <c r="E3" s="32"/>
      <c r="F3" s="378" t="s">
        <v>26</v>
      </c>
      <c r="G3" s="379"/>
      <c r="H3" s="379"/>
      <c r="I3" s="379"/>
      <c r="J3" s="380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1" t="s">
        <v>239</v>
      </c>
      <c r="U3" s="382" t="s">
        <v>241</v>
      </c>
      <c r="V3" s="382"/>
      <c r="W3" s="382"/>
      <c r="X3" s="382"/>
      <c r="Y3" s="382"/>
      <c r="Z3" s="404"/>
    </row>
    <row r="4" spans="1:25" ht="22.5" customHeight="1">
      <c r="A4" s="373"/>
      <c r="B4" s="375"/>
      <c r="C4" s="376"/>
      <c r="D4" s="377"/>
      <c r="E4" s="383" t="s">
        <v>236</v>
      </c>
      <c r="F4" s="365" t="s">
        <v>33</v>
      </c>
      <c r="G4" s="356" t="s">
        <v>237</v>
      </c>
      <c r="H4" s="367" t="s">
        <v>238</v>
      </c>
      <c r="I4" s="356" t="s">
        <v>138</v>
      </c>
      <c r="J4" s="36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67"/>
      <c r="U4" s="369" t="s">
        <v>243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4"/>
      <c r="B5" s="375"/>
      <c r="C5" s="376"/>
      <c r="D5" s="377"/>
      <c r="E5" s="384"/>
      <c r="F5" s="366"/>
      <c r="G5" s="357"/>
      <c r="H5" s="368"/>
      <c r="I5" s="357"/>
      <c r="J5" s="368"/>
      <c r="K5" s="359" t="s">
        <v>247</v>
      </c>
      <c r="L5" s="360"/>
      <c r="M5" s="361"/>
      <c r="N5" s="408" t="s">
        <v>248</v>
      </c>
      <c r="O5" s="409"/>
      <c r="P5" s="410"/>
      <c r="Q5" s="388" t="s">
        <v>240</v>
      </c>
      <c r="R5" s="388"/>
      <c r="S5" s="388"/>
      <c r="T5" s="368"/>
      <c r="U5" s="370"/>
      <c r="V5" s="357"/>
      <c r="W5" s="358"/>
      <c r="X5" s="362" t="s">
        <v>215</v>
      </c>
      <c r="Y5" s="363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413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414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412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412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412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412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412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411">
        <f t="shared" si="7"/>
        <v>-0.22555543270468426</v>
      </c>
    </row>
    <row r="16" spans="1:26" s="6" customFormat="1" ht="18" customHeight="1" hidden="1">
      <c r="A16" s="8"/>
      <c r="B16" s="406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411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411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411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411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411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411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411">
        <f t="shared" si="7"/>
        <v>0</v>
      </c>
    </row>
    <row r="23" spans="1:26" s="6" customFormat="1" ht="18">
      <c r="A23" s="8"/>
      <c r="B23" s="40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411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411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411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415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411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415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411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412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412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411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411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411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411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411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411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411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411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411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411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411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411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411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411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411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411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411">
        <f t="shared" si="18"/>
        <v>2.0683906746383416</v>
      </c>
    </row>
    <row r="47" spans="1:26" s="6" customFormat="1" ht="46.5">
      <c r="A47" s="8"/>
      <c r="B47" s="394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411">
        <f t="shared" si="18"/>
        <v>0.7770896385060124</v>
      </c>
    </row>
    <row r="48" spans="1:26" s="6" customFormat="1" ht="30.75">
      <c r="A48" s="8"/>
      <c r="B48" s="394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411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411" t="e">
        <f t="shared" si="18"/>
        <v>#DIV/0!</v>
      </c>
    </row>
    <row r="50" spans="1:26" s="6" customFormat="1" ht="18">
      <c r="A50" s="8"/>
      <c r="B50" s="400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411">
        <f t="shared" si="18"/>
        <v>0.8671465360711058</v>
      </c>
    </row>
    <row r="51" spans="1:26" s="6" customFormat="1" ht="31.5">
      <c r="A51" s="8"/>
      <c r="B51" s="400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411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411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411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411">
        <f t="shared" si="18"/>
        <v>-0.10521023292338533</v>
      </c>
    </row>
    <row r="55" spans="1:26" s="6" customFormat="1" ht="18">
      <c r="A55" s="8"/>
      <c r="B55" s="406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411">
        <f t="shared" si="18"/>
        <v>-0.37386756333222904</v>
      </c>
    </row>
    <row r="56" spans="1:26" s="6" customFormat="1" ht="18">
      <c r="A56" s="8"/>
      <c r="B56" s="406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411">
        <f t="shared" si="18"/>
        <v>-2.076023391812866</v>
      </c>
    </row>
    <row r="57" spans="1:26" s="6" customFormat="1" ht="18">
      <c r="A57" s="8"/>
      <c r="B57" s="406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411">
        <f t="shared" si="18"/>
        <v>-50</v>
      </c>
    </row>
    <row r="58" spans="1:26" s="6" customFormat="1" ht="18">
      <c r="A58" s="8"/>
      <c r="B58" s="406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411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411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411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411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411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411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411">
        <f t="shared" si="18"/>
        <v>-0.3273107146810705</v>
      </c>
    </row>
    <row r="65" spans="1:26" s="6" customFormat="1" ht="30.75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411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411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411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411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411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411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411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411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411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411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411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411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411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411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411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411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411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411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411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411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411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411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411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411">
        <f aca="true" t="shared" si="40" ref="Z88:Z151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411">
        <f t="shared" si="40"/>
        <v>-0.1791653480514841</v>
      </c>
    </row>
    <row r="90" spans="2:26" ht="15" hidden="1">
      <c r="B90" s="20" t="s">
        <v>34</v>
      </c>
      <c r="U90" s="25"/>
      <c r="Z90" s="411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411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364"/>
      <c r="H92" s="364"/>
      <c r="I92" s="364"/>
      <c r="J92" s="36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411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352"/>
      <c r="V93" s="352"/>
      <c r="Z93" s="411">
        <f t="shared" si="40"/>
        <v>0</v>
      </c>
    </row>
    <row r="94" spans="3:26" ht="15" hidden="1">
      <c r="C94" s="81">
        <v>43006</v>
      </c>
      <c r="D94" s="29">
        <v>10724.7</v>
      </c>
      <c r="G94" s="348"/>
      <c r="H94" s="348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52"/>
      <c r="V94" s="352"/>
      <c r="Z94" s="411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348"/>
      <c r="H95" s="348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52"/>
      <c r="V95" s="352"/>
      <c r="Z95" s="411">
        <f t="shared" si="40"/>
        <v>0</v>
      </c>
    </row>
    <row r="96" spans="3:26" ht="15.75" customHeight="1" hidden="1">
      <c r="C96" s="81"/>
      <c r="F96" s="68"/>
      <c r="G96" s="353"/>
      <c r="H96" s="353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411">
        <f t="shared" si="40"/>
        <v>0</v>
      </c>
    </row>
    <row r="97" spans="2:26" ht="18" customHeight="1" hidden="1">
      <c r="B97" s="354" t="s">
        <v>56</v>
      </c>
      <c r="C97" s="355"/>
      <c r="D97" s="133">
        <f>'[1]залишки'!$G$6/1000</f>
        <v>0</v>
      </c>
      <c r="E97" s="69"/>
      <c r="F97" s="125" t="s">
        <v>107</v>
      </c>
      <c r="G97" s="348"/>
      <c r="H97" s="348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411">
        <f t="shared" si="40"/>
        <v>0</v>
      </c>
    </row>
    <row r="98" spans="6:26" ht="9.75" customHeight="1" hidden="1">
      <c r="F98" s="68"/>
      <c r="G98" s="348"/>
      <c r="H98" s="348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411">
        <f t="shared" si="40"/>
        <v>0</v>
      </c>
    </row>
    <row r="99" spans="2:26" ht="22.5" customHeight="1" hidden="1">
      <c r="B99" s="349" t="s">
        <v>59</v>
      </c>
      <c r="C99" s="350"/>
      <c r="D99" s="80">
        <v>0</v>
      </c>
      <c r="E99" s="51" t="s">
        <v>24</v>
      </c>
      <c r="F99" s="68"/>
      <c r="G99" s="348"/>
      <c r="H99" s="348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411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411">
        <f t="shared" si="40"/>
        <v>0</v>
      </c>
    </row>
    <row r="101" spans="4:26" ht="15" hidden="1">
      <c r="D101" s="78"/>
      <c r="I101" s="29"/>
      <c r="U101" s="351"/>
      <c r="V101" s="351"/>
      <c r="Z101" s="411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411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411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411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411" t="e">
        <f t="shared" si="40"/>
        <v>#N/A</v>
      </c>
    </row>
    <row r="106" spans="5:26" ht="15" hidden="1">
      <c r="E106" s="4" t="s">
        <v>58</v>
      </c>
      <c r="Z106" s="411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411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411">
        <f t="shared" si="40"/>
        <v>0</v>
      </c>
    </row>
    <row r="109" ht="15" hidden="1">
      <c r="Z109" s="411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411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411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411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411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411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411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411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411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411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411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411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411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411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411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411">
        <f t="shared" si="40"/>
        <v>0</v>
      </c>
    </row>
    <row r="125" ht="15" hidden="1">
      <c r="Z125" s="411">
        <f t="shared" si="40"/>
        <v>0</v>
      </c>
    </row>
    <row r="126" ht="15" hidden="1">
      <c r="Z126" s="411">
        <f t="shared" si="40"/>
        <v>0</v>
      </c>
    </row>
    <row r="127" ht="15" hidden="1">
      <c r="Z127" s="411">
        <f t="shared" si="40"/>
        <v>0</v>
      </c>
    </row>
    <row r="128" ht="15" hidden="1">
      <c r="Z128" s="411">
        <f t="shared" si="40"/>
        <v>0</v>
      </c>
    </row>
    <row r="129" ht="15" hidden="1">
      <c r="Z129" s="411">
        <f t="shared" si="40"/>
        <v>0</v>
      </c>
    </row>
    <row r="130" ht="15">
      <c r="Z130" s="411">
        <f t="shared" si="40"/>
        <v>0</v>
      </c>
    </row>
    <row r="131" spans="2:26" ht="15" hidden="1">
      <c r="B131" s="405" t="s">
        <v>254</v>
      </c>
      <c r="Z131" s="411">
        <f t="shared" si="40"/>
        <v>0</v>
      </c>
    </row>
    <row r="132" spans="1:26" s="6" customFormat="1" ht="30.75" customHeight="1" hidden="1">
      <c r="A132" s="8"/>
      <c r="B132" s="396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411">
        <f t="shared" si="40"/>
        <v>2.88235294117647</v>
      </c>
    </row>
    <row r="133" spans="1:26" s="6" customFormat="1" ht="30.75" hidden="1">
      <c r="A133" s="8"/>
      <c r="B133" s="397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411">
        <f t="shared" si="40"/>
        <v>0.3913560408875443</v>
      </c>
    </row>
    <row r="134" spans="1:26" s="6" customFormat="1" ht="18" hidden="1">
      <c r="A134" s="8"/>
      <c r="B134" s="398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411">
        <f t="shared" si="40"/>
        <v>2.7611006879299564</v>
      </c>
    </row>
    <row r="135" spans="1:26" s="6" customFormat="1" ht="31.5" hidden="1">
      <c r="A135" s="8"/>
      <c r="B135" s="399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411">
        <f t="shared" si="40"/>
        <v>0</v>
      </c>
    </row>
    <row r="136" spans="1:26" s="6" customFormat="1" ht="18" hidden="1">
      <c r="A136" s="8"/>
      <c r="B136" s="397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 aca="true" t="shared" si="47" ref="H135:H140"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411">
        <f t="shared" si="40"/>
        <v>2.0683906746383416</v>
      </c>
    </row>
    <row r="137" spans="1:26" s="6" customFormat="1" ht="46.5" hidden="1">
      <c r="A137" s="8"/>
      <c r="B137" s="397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 t="shared" si="47"/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>F137/Q137</f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411">
        <f t="shared" si="40"/>
        <v>0.7770896385060124</v>
      </c>
    </row>
    <row r="138" spans="1:26" s="6" customFormat="1" ht="46.5" hidden="1">
      <c r="A138" s="8"/>
      <c r="B138" s="397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 t="shared" si="47"/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>F138/Q138</f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411">
        <f t="shared" si="40"/>
        <v>-0.1869918699186992</v>
      </c>
    </row>
    <row r="139" spans="1:26" s="6" customFormat="1" ht="18" hidden="1">
      <c r="A139" s="8"/>
      <c r="B139" s="403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 t="shared" si="47"/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>F139/Q139</f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411">
        <f t="shared" si="40"/>
        <v>1.4215976331360947</v>
      </c>
    </row>
    <row r="140" spans="1:26" s="6" customFormat="1" ht="30.75" hidden="1">
      <c r="A140" s="8"/>
      <c r="B140" s="403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>F140/Q140</f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411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>F141/Q141</f>
        <v>2.5908674870334596</v>
      </c>
      <c r="Z141" s="411">
        <f t="shared" si="40"/>
        <v>1.5273310313671735</v>
      </c>
    </row>
    <row r="142" ht="15" hidden="1">
      <c r="Z142" s="411"/>
    </row>
    <row r="143" spans="2:26" ht="15" hidden="1">
      <c r="B143" s="284" t="s">
        <v>255</v>
      </c>
      <c r="Z143" s="411"/>
    </row>
    <row r="144" spans="1:26" s="6" customFormat="1" ht="30.75" hidden="1">
      <c r="A144" s="8"/>
      <c r="B144" s="395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>F144-E144</f>
        <v>266.99</v>
      </c>
      <c r="H144" s="164">
        <f>F144/E144*100</f>
        <v>141.7171875</v>
      </c>
      <c r="I144" s="165">
        <f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>D144-N144</f>
        <v>-61.33000000000004</v>
      </c>
      <c r="P144" s="218">
        <f>D144/N144</f>
        <v>0.9224975673865518</v>
      </c>
      <c r="Q144" s="165">
        <v>428.63</v>
      </c>
      <c r="R144" s="165">
        <f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411">
        <f t="shared" si="40"/>
        <v>1.1935232431026814</v>
      </c>
    </row>
    <row r="145" spans="1:26" s="6" customFormat="1" ht="18" hidden="1">
      <c r="A145" s="8"/>
      <c r="B145" s="395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>F145-E145</f>
        <v>23.38</v>
      </c>
      <c r="H145" s="164"/>
      <c r="I145" s="165">
        <f>F145-D145</f>
        <v>23.38</v>
      </c>
      <c r="J145" s="165"/>
      <c r="K145" s="165"/>
      <c r="L145" s="165"/>
      <c r="M145" s="165"/>
      <c r="N145" s="165">
        <v>0</v>
      </c>
      <c r="O145" s="165">
        <f>D145-N145</f>
        <v>0</v>
      </c>
      <c r="P145" s="218" t="e">
        <f>D145/N145</f>
        <v>#DIV/0!</v>
      </c>
      <c r="Q145" s="165"/>
      <c r="R145" s="165">
        <f>F145-Q145</f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411" t="e">
        <f t="shared" si="40"/>
        <v>#DIV/0!</v>
      </c>
    </row>
    <row r="146" spans="1:26" s="6" customFormat="1" ht="18" hidden="1">
      <c r="A146" s="8"/>
      <c r="B146" s="401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>F146-E146</f>
        <v>5825.24</v>
      </c>
      <c r="H146" s="164">
        <f>F146/E146*100</f>
        <v>165.1592841163311</v>
      </c>
      <c r="I146" s="165">
        <f>F146-D146</f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>D146-N146</f>
        <v>-422.5</v>
      </c>
      <c r="P146" s="218">
        <f>D146/N146</f>
        <v>0.9630115999124534</v>
      </c>
      <c r="Q146" s="165">
        <v>8067.74</v>
      </c>
      <c r="R146" s="165">
        <f>F146-Q146</f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411">
        <f t="shared" si="40"/>
        <v>0.8671465360711058</v>
      </c>
    </row>
    <row r="147" spans="1:26" s="6" customFormat="1" ht="31.5" hidden="1">
      <c r="A147" s="8"/>
      <c r="B147" s="401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>F147-E147</f>
        <v>203.04000000000002</v>
      </c>
      <c r="H147" s="164">
        <f>F147/E147*100</f>
        <v>186.4</v>
      </c>
      <c r="I147" s="165">
        <f>F147-D147</f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>D147-N147</f>
        <v>-13.25</v>
      </c>
      <c r="P147" s="218">
        <f>D147/N147</f>
        <v>0.9590100541376644</v>
      </c>
      <c r="Q147" s="165">
        <v>210.12</v>
      </c>
      <c r="R147" s="165">
        <f>F147-Q147</f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411">
        <f t="shared" si="40"/>
        <v>1.1257034429116408</v>
      </c>
    </row>
    <row r="148" spans="1:26" s="6" customFormat="1" ht="31.5" hidden="1">
      <c r="A148" s="8"/>
      <c r="B148" s="401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>F148-E148</f>
        <v>12.280000000000001</v>
      </c>
      <c r="H148" s="164">
        <f>F148/E148*100</f>
        <v>172.23529411764707</v>
      </c>
      <c r="I148" s="165">
        <f>F148-D148</f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>D148-N148</f>
        <v>-2.3599999999999994</v>
      </c>
      <c r="P148" s="218">
        <f>D148/N148</f>
        <v>0.8944543828264758</v>
      </c>
      <c r="Q148" s="165">
        <v>16.68</v>
      </c>
      <c r="R148" s="165">
        <f>F148-Q148</f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411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>F149-E149</f>
        <v>6330.930000000002</v>
      </c>
      <c r="H149" s="230">
        <f>F149/E149</f>
        <v>1.6439106997558994</v>
      </c>
      <c r="I149" s="29">
        <f>F149-D149</f>
        <v>4102.930000000002</v>
      </c>
      <c r="J149" s="230">
        <f>F149/D149</f>
        <v>1.340209784411277</v>
      </c>
      <c r="N149" s="29">
        <f>N144+N145+N146+N147+N148</f>
        <v>12559.44</v>
      </c>
      <c r="O149" s="29">
        <f>D149-N149</f>
        <v>-499.4400000000005</v>
      </c>
      <c r="P149" s="230">
        <f>D149/N149</f>
        <v>0.9602338957787927</v>
      </c>
      <c r="Q149" s="29">
        <f>Q144+Q145+Q146+Q147+Q148</f>
        <v>8723.17</v>
      </c>
      <c r="R149" s="29">
        <f>F149-Q149</f>
        <v>7439.760000000002</v>
      </c>
      <c r="S149" s="230">
        <f>F149/Q149</f>
        <v>1.8528734393574815</v>
      </c>
      <c r="Z149" s="411">
        <f t="shared" si="40"/>
        <v>0.8926395435786888</v>
      </c>
    </row>
    <row r="150" ht="15" hidden="1">
      <c r="Z150" s="411"/>
    </row>
    <row r="151" ht="15" hidden="1">
      <c r="Z151" s="411"/>
    </row>
    <row r="152" spans="2:26" ht="15" hidden="1">
      <c r="B152" s="284" t="s">
        <v>256</v>
      </c>
      <c r="Z152" s="411"/>
    </row>
    <row r="153" spans="1:26" s="6" customFormat="1" ht="15.75" customHeight="1" hidden="1">
      <c r="A153" s="8"/>
      <c r="B153" s="402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411">
        <f>S153-P153</f>
        <v>0.18546306589039396</v>
      </c>
    </row>
    <row r="154" spans="1:26" s="6" customFormat="1" ht="44.25" customHeight="1" hidden="1">
      <c r="A154" s="8"/>
      <c r="B154" s="402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411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411">
        <f>S155-P155</f>
        <v>0.1716665612796382</v>
      </c>
    </row>
    <row r="156" ht="15" hidden="1"/>
    <row r="157" ht="15" hidden="1"/>
    <row r="158" ht="15" hidden="1"/>
    <row r="159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65" sqref="I6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1" t="s">
        <v>233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86"/>
      <c r="S1" s="86"/>
    </row>
    <row r="2" spans="2:19" s="1" customFormat="1" ht="15.75" customHeight="1">
      <c r="B2" s="372"/>
      <c r="C2" s="372"/>
      <c r="D2" s="372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3"/>
      <c r="B3" s="375"/>
      <c r="C3" s="376" t="s">
        <v>0</v>
      </c>
      <c r="D3" s="377" t="s">
        <v>150</v>
      </c>
      <c r="E3" s="32"/>
      <c r="F3" s="378" t="s">
        <v>26</v>
      </c>
      <c r="G3" s="379"/>
      <c r="H3" s="379"/>
      <c r="I3" s="379"/>
      <c r="J3" s="380"/>
      <c r="K3" s="83"/>
      <c r="L3" s="83"/>
      <c r="M3" s="83"/>
      <c r="N3" s="381" t="s">
        <v>230</v>
      </c>
      <c r="O3" s="382" t="s">
        <v>235</v>
      </c>
      <c r="P3" s="382"/>
      <c r="Q3" s="382"/>
      <c r="R3" s="382"/>
      <c r="S3" s="382"/>
    </row>
    <row r="4" spans="1:19" ht="22.5" customHeight="1">
      <c r="A4" s="373"/>
      <c r="B4" s="375"/>
      <c r="C4" s="376"/>
      <c r="D4" s="377"/>
      <c r="E4" s="383" t="s">
        <v>227</v>
      </c>
      <c r="F4" s="365" t="s">
        <v>33</v>
      </c>
      <c r="G4" s="356" t="s">
        <v>228</v>
      </c>
      <c r="H4" s="367" t="s">
        <v>229</v>
      </c>
      <c r="I4" s="356" t="s">
        <v>138</v>
      </c>
      <c r="J4" s="367" t="s">
        <v>139</v>
      </c>
      <c r="K4" s="85" t="s">
        <v>141</v>
      </c>
      <c r="L4" s="204" t="s">
        <v>113</v>
      </c>
      <c r="M4" s="90" t="s">
        <v>63</v>
      </c>
      <c r="N4" s="367"/>
      <c r="O4" s="369" t="s">
        <v>234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4"/>
      <c r="B5" s="375"/>
      <c r="C5" s="376"/>
      <c r="D5" s="377"/>
      <c r="E5" s="384"/>
      <c r="F5" s="366"/>
      <c r="G5" s="357"/>
      <c r="H5" s="368"/>
      <c r="I5" s="357"/>
      <c r="J5" s="368"/>
      <c r="K5" s="359" t="s">
        <v>231</v>
      </c>
      <c r="L5" s="360"/>
      <c r="M5" s="361"/>
      <c r="N5" s="368"/>
      <c r="O5" s="370"/>
      <c r="P5" s="357"/>
      <c r="Q5" s="358"/>
      <c r="R5" s="362" t="s">
        <v>215</v>
      </c>
      <c r="S5" s="36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64"/>
      <c r="H92" s="364"/>
      <c r="I92" s="364"/>
      <c r="J92" s="36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52"/>
      <c r="P93" s="352"/>
    </row>
    <row r="94" spans="3:16" ht="15">
      <c r="C94" s="81">
        <v>42977</v>
      </c>
      <c r="D94" s="29">
        <v>9672.2</v>
      </c>
      <c r="G94" s="348"/>
      <c r="H94" s="348"/>
      <c r="I94" s="118"/>
      <c r="J94" s="295"/>
      <c r="K94" s="295"/>
      <c r="L94" s="295"/>
      <c r="M94" s="295"/>
      <c r="N94" s="295"/>
      <c r="O94" s="352"/>
      <c r="P94" s="352"/>
    </row>
    <row r="95" spans="3:16" ht="15.75" customHeight="1">
      <c r="C95" s="81">
        <v>42976</v>
      </c>
      <c r="D95" s="29">
        <v>5224.7</v>
      </c>
      <c r="F95" s="68"/>
      <c r="G95" s="348"/>
      <c r="H95" s="348"/>
      <c r="I95" s="118"/>
      <c r="J95" s="296"/>
      <c r="K95" s="296"/>
      <c r="L95" s="296"/>
      <c r="M95" s="296"/>
      <c r="N95" s="296"/>
      <c r="O95" s="352"/>
      <c r="P95" s="352"/>
    </row>
    <row r="96" spans="3:14" ht="15.75" customHeight="1">
      <c r="C96" s="81"/>
      <c r="F96" s="68"/>
      <c r="G96" s="353"/>
      <c r="H96" s="353"/>
      <c r="I96" s="124"/>
      <c r="J96" s="295"/>
      <c r="K96" s="295"/>
      <c r="L96" s="295"/>
      <c r="M96" s="295"/>
      <c r="N96" s="295"/>
    </row>
    <row r="97" spans="2:14" ht="18" customHeight="1">
      <c r="B97" s="354" t="s">
        <v>56</v>
      </c>
      <c r="C97" s="355"/>
      <c r="D97" s="133" t="e">
        <f>'[1]ЧТКЕ'!$G$6/1000</f>
        <v>#VALUE!</v>
      </c>
      <c r="E97" s="69"/>
      <c r="F97" s="125" t="s">
        <v>107</v>
      </c>
      <c r="G97" s="348"/>
      <c r="H97" s="348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48"/>
      <c r="H98" s="348"/>
      <c r="I98" s="68"/>
      <c r="J98" s="69"/>
      <c r="K98" s="69"/>
      <c r="L98" s="69"/>
      <c r="M98" s="69"/>
    </row>
    <row r="99" spans="2:13" ht="22.5" customHeight="1" hidden="1">
      <c r="B99" s="349" t="s">
        <v>59</v>
      </c>
      <c r="C99" s="350"/>
      <c r="D99" s="80">
        <v>0</v>
      </c>
      <c r="E99" s="51" t="s">
        <v>24</v>
      </c>
      <c r="F99" s="68"/>
      <c r="G99" s="348"/>
      <c r="H99" s="348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51"/>
      <c r="P101" s="351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42" sqref="H4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1" t="s">
        <v>232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86"/>
      <c r="S1" s="86"/>
    </row>
    <row r="2" spans="2:19" s="1" customFormat="1" ht="15.75" customHeight="1">
      <c r="B2" s="372"/>
      <c r="C2" s="372"/>
      <c r="D2" s="372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3"/>
      <c r="B3" s="375"/>
      <c r="C3" s="376" t="s">
        <v>0</v>
      </c>
      <c r="D3" s="377" t="s">
        <v>150</v>
      </c>
      <c r="E3" s="32"/>
      <c r="F3" s="378" t="s">
        <v>26</v>
      </c>
      <c r="G3" s="379"/>
      <c r="H3" s="379"/>
      <c r="I3" s="379"/>
      <c r="J3" s="380"/>
      <c r="K3" s="83"/>
      <c r="L3" s="83"/>
      <c r="M3" s="83"/>
      <c r="N3" s="381" t="s">
        <v>218</v>
      </c>
      <c r="O3" s="382" t="s">
        <v>220</v>
      </c>
      <c r="P3" s="382"/>
      <c r="Q3" s="382"/>
      <c r="R3" s="382"/>
      <c r="S3" s="382"/>
    </row>
    <row r="4" spans="1:19" ht="22.5" customHeight="1">
      <c r="A4" s="373"/>
      <c r="B4" s="375"/>
      <c r="C4" s="376"/>
      <c r="D4" s="377"/>
      <c r="E4" s="383" t="s">
        <v>219</v>
      </c>
      <c r="F4" s="365" t="s">
        <v>33</v>
      </c>
      <c r="G4" s="356" t="s">
        <v>221</v>
      </c>
      <c r="H4" s="367" t="s">
        <v>222</v>
      </c>
      <c r="I4" s="356" t="s">
        <v>138</v>
      </c>
      <c r="J4" s="367" t="s">
        <v>139</v>
      </c>
      <c r="K4" s="85" t="s">
        <v>141</v>
      </c>
      <c r="L4" s="204" t="s">
        <v>113</v>
      </c>
      <c r="M4" s="90" t="s">
        <v>63</v>
      </c>
      <c r="N4" s="367"/>
      <c r="O4" s="369" t="s">
        <v>226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4"/>
      <c r="B5" s="375"/>
      <c r="C5" s="376"/>
      <c r="D5" s="377"/>
      <c r="E5" s="384"/>
      <c r="F5" s="366"/>
      <c r="G5" s="357"/>
      <c r="H5" s="368"/>
      <c r="I5" s="357"/>
      <c r="J5" s="368"/>
      <c r="K5" s="359" t="s">
        <v>225</v>
      </c>
      <c r="L5" s="360"/>
      <c r="M5" s="361"/>
      <c r="N5" s="368"/>
      <c r="O5" s="370"/>
      <c r="P5" s="357"/>
      <c r="Q5" s="358"/>
      <c r="R5" s="362" t="s">
        <v>215</v>
      </c>
      <c r="S5" s="36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64"/>
      <c r="H92" s="364"/>
      <c r="I92" s="364"/>
      <c r="J92" s="36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52"/>
      <c r="P93" s="352"/>
    </row>
    <row r="94" spans="3:16" ht="15">
      <c r="C94" s="81">
        <v>42944</v>
      </c>
      <c r="D94" s="29">
        <v>13586.1</v>
      </c>
      <c r="G94" s="348"/>
      <c r="H94" s="348"/>
      <c r="I94" s="118"/>
      <c r="J94" s="389"/>
      <c r="K94" s="389"/>
      <c r="L94" s="389"/>
      <c r="M94" s="389"/>
      <c r="N94" s="389"/>
      <c r="O94" s="352"/>
      <c r="P94" s="352"/>
    </row>
    <row r="95" spans="3:16" ht="15.75" customHeight="1">
      <c r="C95" s="81">
        <v>42943</v>
      </c>
      <c r="D95" s="29">
        <v>6106.3</v>
      </c>
      <c r="F95" s="68"/>
      <c r="G95" s="348"/>
      <c r="H95" s="348"/>
      <c r="I95" s="118"/>
      <c r="J95" s="390"/>
      <c r="K95" s="390"/>
      <c r="L95" s="390"/>
      <c r="M95" s="390"/>
      <c r="N95" s="390"/>
      <c r="O95" s="352"/>
      <c r="P95" s="352"/>
    </row>
    <row r="96" spans="3:14" ht="15.75" customHeight="1">
      <c r="C96" s="81"/>
      <c r="F96" s="68"/>
      <c r="G96" s="353"/>
      <c r="H96" s="353"/>
      <c r="I96" s="124"/>
      <c r="J96" s="389"/>
      <c r="K96" s="389"/>
      <c r="L96" s="389"/>
      <c r="M96" s="389"/>
      <c r="N96" s="389"/>
    </row>
    <row r="97" spans="2:14" ht="18" customHeight="1">
      <c r="B97" s="354" t="s">
        <v>56</v>
      </c>
      <c r="C97" s="355"/>
      <c r="D97" s="133" t="e">
        <f>'[1]ЧТКЕ'!$G$6/1000</f>
        <v>#VALUE!</v>
      </c>
      <c r="E97" s="69"/>
      <c r="F97" s="125" t="s">
        <v>107</v>
      </c>
      <c r="G97" s="348"/>
      <c r="H97" s="348"/>
      <c r="I97" s="126"/>
      <c r="J97" s="389"/>
      <c r="K97" s="389"/>
      <c r="L97" s="389"/>
      <c r="M97" s="389"/>
      <c r="N97" s="389"/>
    </row>
    <row r="98" spans="6:13" ht="9.75" customHeight="1" hidden="1">
      <c r="F98" s="68"/>
      <c r="G98" s="348"/>
      <c r="H98" s="348"/>
      <c r="I98" s="68"/>
      <c r="J98" s="69"/>
      <c r="K98" s="69"/>
      <c r="L98" s="69"/>
      <c r="M98" s="69"/>
    </row>
    <row r="99" spans="2:13" ht="22.5" customHeight="1" hidden="1">
      <c r="B99" s="349" t="s">
        <v>59</v>
      </c>
      <c r="C99" s="350"/>
      <c r="D99" s="80">
        <v>0</v>
      </c>
      <c r="E99" s="51" t="s">
        <v>24</v>
      </c>
      <c r="F99" s="68"/>
      <c r="G99" s="348"/>
      <c r="H99" s="348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51"/>
      <c r="P101" s="351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0" sqref="B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1" t="s">
        <v>216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86"/>
      <c r="S1" s="86"/>
    </row>
    <row r="2" spans="2:19" s="1" customFormat="1" ht="15.75" customHeight="1">
      <c r="B2" s="372"/>
      <c r="C2" s="372"/>
      <c r="D2" s="372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3"/>
      <c r="B3" s="375"/>
      <c r="C3" s="376" t="s">
        <v>0</v>
      </c>
      <c r="D3" s="377" t="s">
        <v>150</v>
      </c>
      <c r="E3" s="32"/>
      <c r="F3" s="378" t="s">
        <v>26</v>
      </c>
      <c r="G3" s="379"/>
      <c r="H3" s="379"/>
      <c r="I3" s="379"/>
      <c r="J3" s="380"/>
      <c r="K3" s="83"/>
      <c r="L3" s="83"/>
      <c r="M3" s="83"/>
      <c r="N3" s="381" t="s">
        <v>212</v>
      </c>
      <c r="O3" s="382" t="s">
        <v>213</v>
      </c>
      <c r="P3" s="382"/>
      <c r="Q3" s="382"/>
      <c r="R3" s="382"/>
      <c r="S3" s="382"/>
    </row>
    <row r="4" spans="1:19" ht="22.5" customHeight="1">
      <c r="A4" s="373"/>
      <c r="B4" s="375"/>
      <c r="C4" s="376"/>
      <c r="D4" s="377"/>
      <c r="E4" s="383" t="s">
        <v>209</v>
      </c>
      <c r="F4" s="365" t="s">
        <v>33</v>
      </c>
      <c r="G4" s="356" t="s">
        <v>210</v>
      </c>
      <c r="H4" s="367" t="s">
        <v>211</v>
      </c>
      <c r="I4" s="356" t="s">
        <v>138</v>
      </c>
      <c r="J4" s="367" t="s">
        <v>139</v>
      </c>
      <c r="K4" s="85" t="s">
        <v>141</v>
      </c>
      <c r="L4" s="204" t="s">
        <v>113</v>
      </c>
      <c r="M4" s="90" t="s">
        <v>63</v>
      </c>
      <c r="N4" s="367"/>
      <c r="O4" s="369" t="s">
        <v>217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4"/>
      <c r="B5" s="375"/>
      <c r="C5" s="376"/>
      <c r="D5" s="377"/>
      <c r="E5" s="384"/>
      <c r="F5" s="366"/>
      <c r="G5" s="357"/>
      <c r="H5" s="368"/>
      <c r="I5" s="357"/>
      <c r="J5" s="368"/>
      <c r="K5" s="359" t="s">
        <v>214</v>
      </c>
      <c r="L5" s="360"/>
      <c r="M5" s="361"/>
      <c r="N5" s="368"/>
      <c r="O5" s="370"/>
      <c r="P5" s="357"/>
      <c r="Q5" s="358"/>
      <c r="R5" s="362" t="s">
        <v>215</v>
      </c>
      <c r="S5" s="36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64"/>
      <c r="H92" s="364"/>
      <c r="I92" s="364"/>
      <c r="J92" s="364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52"/>
      <c r="P93" s="352"/>
    </row>
    <row r="94" spans="3:16" ht="15" hidden="1">
      <c r="C94" s="81">
        <v>42913</v>
      </c>
      <c r="D94" s="29">
        <v>9872.9</v>
      </c>
      <c r="G94" s="348"/>
      <c r="H94" s="348"/>
      <c r="I94" s="118"/>
      <c r="J94" s="389"/>
      <c r="K94" s="389"/>
      <c r="L94" s="389"/>
      <c r="M94" s="389"/>
      <c r="N94" s="389"/>
      <c r="O94" s="352"/>
      <c r="P94" s="352"/>
    </row>
    <row r="95" spans="3:16" ht="15.75" customHeight="1" hidden="1">
      <c r="C95" s="81">
        <v>42912</v>
      </c>
      <c r="D95" s="29">
        <v>4876.1</v>
      </c>
      <c r="F95" s="68"/>
      <c r="G95" s="348"/>
      <c r="H95" s="348"/>
      <c r="I95" s="118"/>
      <c r="J95" s="390"/>
      <c r="K95" s="390"/>
      <c r="L95" s="390"/>
      <c r="M95" s="390"/>
      <c r="N95" s="390"/>
      <c r="O95" s="352"/>
      <c r="P95" s="352"/>
    </row>
    <row r="96" spans="3:14" ht="15.75" customHeight="1" hidden="1">
      <c r="C96" s="81"/>
      <c r="F96" s="68"/>
      <c r="G96" s="353"/>
      <c r="H96" s="353"/>
      <c r="I96" s="124"/>
      <c r="J96" s="389"/>
      <c r="K96" s="389"/>
      <c r="L96" s="389"/>
      <c r="M96" s="389"/>
      <c r="N96" s="389"/>
    </row>
    <row r="97" spans="2:14" ht="18" customHeight="1" hidden="1">
      <c r="B97" s="354" t="s">
        <v>56</v>
      </c>
      <c r="C97" s="355"/>
      <c r="D97" s="133">
        <v>225.52589</v>
      </c>
      <c r="E97" s="69"/>
      <c r="F97" s="125" t="s">
        <v>107</v>
      </c>
      <c r="G97" s="348"/>
      <c r="H97" s="348"/>
      <c r="I97" s="126"/>
      <c r="J97" s="389"/>
      <c r="K97" s="389"/>
      <c r="L97" s="389"/>
      <c r="M97" s="389"/>
      <c r="N97" s="389"/>
    </row>
    <row r="98" spans="6:13" ht="9.75" customHeight="1" hidden="1">
      <c r="F98" s="68"/>
      <c r="G98" s="348"/>
      <c r="H98" s="348"/>
      <c r="I98" s="68"/>
      <c r="J98" s="69"/>
      <c r="K98" s="69"/>
      <c r="L98" s="69"/>
      <c r="M98" s="69"/>
    </row>
    <row r="99" spans="2:13" ht="22.5" customHeight="1" hidden="1">
      <c r="B99" s="349" t="s">
        <v>59</v>
      </c>
      <c r="C99" s="350"/>
      <c r="D99" s="80">
        <v>0</v>
      </c>
      <c r="E99" s="51" t="s">
        <v>24</v>
      </c>
      <c r="F99" s="68"/>
      <c r="G99" s="348"/>
      <c r="H99" s="348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51"/>
      <c r="P101" s="351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1" t="s">
        <v>207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86"/>
      <c r="S1" s="86"/>
      <c r="T1" s="86"/>
      <c r="U1" s="87"/>
    </row>
    <row r="2" spans="2:21" s="1" customFormat="1" ht="15.75" customHeight="1">
      <c r="B2" s="372"/>
      <c r="C2" s="372"/>
      <c r="D2" s="372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3"/>
      <c r="B3" s="375"/>
      <c r="C3" s="376" t="s">
        <v>0</v>
      </c>
      <c r="D3" s="377" t="s">
        <v>150</v>
      </c>
      <c r="E3" s="32"/>
      <c r="F3" s="378" t="s">
        <v>26</v>
      </c>
      <c r="G3" s="379"/>
      <c r="H3" s="379"/>
      <c r="I3" s="379"/>
      <c r="J3" s="380"/>
      <c r="K3" s="83"/>
      <c r="L3" s="83"/>
      <c r="M3" s="83"/>
      <c r="N3" s="381" t="s">
        <v>201</v>
      </c>
      <c r="O3" s="382" t="s">
        <v>202</v>
      </c>
      <c r="P3" s="382"/>
      <c r="Q3" s="382"/>
      <c r="R3" s="382"/>
      <c r="S3" s="382"/>
      <c r="T3" s="382"/>
      <c r="U3" s="382"/>
    </row>
    <row r="4" spans="1:21" ht="22.5" customHeight="1">
      <c r="A4" s="373"/>
      <c r="B4" s="375"/>
      <c r="C4" s="376"/>
      <c r="D4" s="377"/>
      <c r="E4" s="383" t="s">
        <v>198</v>
      </c>
      <c r="F4" s="365" t="s">
        <v>33</v>
      </c>
      <c r="G4" s="356" t="s">
        <v>199</v>
      </c>
      <c r="H4" s="367" t="s">
        <v>200</v>
      </c>
      <c r="I4" s="356" t="s">
        <v>138</v>
      </c>
      <c r="J4" s="367" t="s">
        <v>139</v>
      </c>
      <c r="K4" s="85" t="s">
        <v>141</v>
      </c>
      <c r="L4" s="204" t="s">
        <v>113</v>
      </c>
      <c r="M4" s="90" t="s">
        <v>63</v>
      </c>
      <c r="N4" s="367"/>
      <c r="O4" s="369" t="s">
        <v>208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4"/>
      <c r="B5" s="375"/>
      <c r="C5" s="376"/>
      <c r="D5" s="377"/>
      <c r="E5" s="384"/>
      <c r="F5" s="366"/>
      <c r="G5" s="357"/>
      <c r="H5" s="368"/>
      <c r="I5" s="357"/>
      <c r="J5" s="368"/>
      <c r="K5" s="359" t="s">
        <v>204</v>
      </c>
      <c r="L5" s="360"/>
      <c r="M5" s="361"/>
      <c r="N5" s="368"/>
      <c r="O5" s="370"/>
      <c r="P5" s="357"/>
      <c r="Q5" s="358"/>
      <c r="R5" s="362" t="s">
        <v>203</v>
      </c>
      <c r="S5" s="363"/>
      <c r="T5" s="388" t="s">
        <v>194</v>
      </c>
      <c r="U5" s="38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64"/>
      <c r="H92" s="364"/>
      <c r="I92" s="364"/>
      <c r="J92" s="36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52"/>
      <c r="P93" s="352"/>
    </row>
    <row r="94" spans="3:16" ht="15">
      <c r="C94" s="81">
        <v>42885</v>
      </c>
      <c r="D94" s="29">
        <v>10664.9</v>
      </c>
      <c r="F94" s="113" t="s">
        <v>58</v>
      </c>
      <c r="G94" s="348"/>
      <c r="H94" s="348"/>
      <c r="I94" s="118"/>
      <c r="J94" s="389"/>
      <c r="K94" s="389"/>
      <c r="L94" s="389"/>
      <c r="M94" s="389"/>
      <c r="N94" s="389"/>
      <c r="O94" s="352"/>
      <c r="P94" s="352"/>
    </row>
    <row r="95" spans="3:16" ht="15.75" customHeight="1">
      <c r="C95" s="81">
        <v>42884</v>
      </c>
      <c r="D95" s="29">
        <v>6919.44</v>
      </c>
      <c r="F95" s="68"/>
      <c r="G95" s="348"/>
      <c r="H95" s="348"/>
      <c r="I95" s="118"/>
      <c r="J95" s="390"/>
      <c r="K95" s="390"/>
      <c r="L95" s="390"/>
      <c r="M95" s="390"/>
      <c r="N95" s="390"/>
      <c r="O95" s="352"/>
      <c r="P95" s="352"/>
    </row>
    <row r="96" spans="3:14" ht="15.75" customHeight="1">
      <c r="C96" s="81"/>
      <c r="F96" s="68"/>
      <c r="G96" s="353"/>
      <c r="H96" s="353"/>
      <c r="I96" s="124"/>
      <c r="J96" s="389"/>
      <c r="K96" s="389"/>
      <c r="L96" s="389"/>
      <c r="M96" s="389"/>
      <c r="N96" s="389"/>
    </row>
    <row r="97" spans="2:14" ht="18" customHeight="1">
      <c r="B97" s="354" t="s">
        <v>56</v>
      </c>
      <c r="C97" s="355"/>
      <c r="D97" s="133">
        <v>1135.71022</v>
      </c>
      <c r="E97" s="69"/>
      <c r="F97" s="125" t="s">
        <v>107</v>
      </c>
      <c r="G97" s="348"/>
      <c r="H97" s="348"/>
      <c r="I97" s="126"/>
      <c r="J97" s="389"/>
      <c r="K97" s="389"/>
      <c r="L97" s="389"/>
      <c r="M97" s="389"/>
      <c r="N97" s="389"/>
    </row>
    <row r="98" spans="6:13" ht="9.75" customHeight="1" hidden="1">
      <c r="F98" s="68"/>
      <c r="G98" s="348"/>
      <c r="H98" s="348"/>
      <c r="I98" s="68"/>
      <c r="J98" s="69"/>
      <c r="K98" s="69"/>
      <c r="L98" s="69"/>
      <c r="M98" s="69"/>
    </row>
    <row r="99" spans="2:13" ht="22.5" customHeight="1" hidden="1">
      <c r="B99" s="349" t="s">
        <v>59</v>
      </c>
      <c r="C99" s="350"/>
      <c r="D99" s="80">
        <v>0</v>
      </c>
      <c r="E99" s="51" t="s">
        <v>24</v>
      </c>
      <c r="F99" s="68"/>
      <c r="G99" s="348"/>
      <c r="H99" s="348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51"/>
      <c r="P101" s="351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1" t="s">
        <v>196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86"/>
      <c r="S1" s="86"/>
      <c r="T1" s="86"/>
      <c r="U1" s="87"/>
    </row>
    <row r="2" spans="2:21" s="1" customFormat="1" ht="15.75" customHeight="1">
      <c r="B2" s="372"/>
      <c r="C2" s="372"/>
      <c r="D2" s="372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3"/>
      <c r="B3" s="375"/>
      <c r="C3" s="376" t="s">
        <v>0</v>
      </c>
      <c r="D3" s="377" t="s">
        <v>150</v>
      </c>
      <c r="E3" s="32"/>
      <c r="F3" s="378" t="s">
        <v>26</v>
      </c>
      <c r="G3" s="379"/>
      <c r="H3" s="379"/>
      <c r="I3" s="379"/>
      <c r="J3" s="380"/>
      <c r="K3" s="83"/>
      <c r="L3" s="83"/>
      <c r="M3" s="83"/>
      <c r="N3" s="381" t="s">
        <v>191</v>
      </c>
      <c r="O3" s="382" t="s">
        <v>190</v>
      </c>
      <c r="P3" s="382"/>
      <c r="Q3" s="382"/>
      <c r="R3" s="382"/>
      <c r="S3" s="382"/>
      <c r="T3" s="382"/>
      <c r="U3" s="382"/>
    </row>
    <row r="4" spans="1:21" ht="22.5" customHeight="1">
      <c r="A4" s="373"/>
      <c r="B4" s="375"/>
      <c r="C4" s="376"/>
      <c r="D4" s="377"/>
      <c r="E4" s="383" t="s">
        <v>187</v>
      </c>
      <c r="F4" s="365" t="s">
        <v>33</v>
      </c>
      <c r="G4" s="356" t="s">
        <v>188</v>
      </c>
      <c r="H4" s="367" t="s">
        <v>189</v>
      </c>
      <c r="I4" s="356" t="s">
        <v>138</v>
      </c>
      <c r="J4" s="367" t="s">
        <v>139</v>
      </c>
      <c r="K4" s="85" t="s">
        <v>141</v>
      </c>
      <c r="L4" s="204" t="s">
        <v>113</v>
      </c>
      <c r="M4" s="90" t="s">
        <v>63</v>
      </c>
      <c r="N4" s="367"/>
      <c r="O4" s="369" t="s">
        <v>197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4"/>
      <c r="B5" s="375"/>
      <c r="C5" s="376"/>
      <c r="D5" s="377"/>
      <c r="E5" s="384"/>
      <c r="F5" s="366"/>
      <c r="G5" s="357"/>
      <c r="H5" s="368"/>
      <c r="I5" s="357"/>
      <c r="J5" s="368"/>
      <c r="K5" s="359" t="s">
        <v>192</v>
      </c>
      <c r="L5" s="360"/>
      <c r="M5" s="361"/>
      <c r="N5" s="368"/>
      <c r="O5" s="370"/>
      <c r="P5" s="357"/>
      <c r="Q5" s="358"/>
      <c r="R5" s="362" t="s">
        <v>193</v>
      </c>
      <c r="S5" s="363"/>
      <c r="T5" s="388" t="s">
        <v>194</v>
      </c>
      <c r="U5" s="38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64"/>
      <c r="H92" s="364"/>
      <c r="I92" s="364"/>
      <c r="J92" s="36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52"/>
      <c r="P93" s="352"/>
    </row>
    <row r="94" spans="3:16" ht="15">
      <c r="C94" s="81">
        <v>42852</v>
      </c>
      <c r="D94" s="29">
        <v>13266.8</v>
      </c>
      <c r="F94" s="113" t="s">
        <v>58</v>
      </c>
      <c r="G94" s="348"/>
      <c r="H94" s="348"/>
      <c r="I94" s="118"/>
      <c r="J94" s="389"/>
      <c r="K94" s="389"/>
      <c r="L94" s="389"/>
      <c r="M94" s="389"/>
      <c r="N94" s="389"/>
      <c r="O94" s="352"/>
      <c r="P94" s="352"/>
    </row>
    <row r="95" spans="3:16" ht="15.75" customHeight="1">
      <c r="C95" s="81">
        <v>42851</v>
      </c>
      <c r="D95" s="29">
        <v>6064.2</v>
      </c>
      <c r="F95" s="68"/>
      <c r="G95" s="348"/>
      <c r="H95" s="348"/>
      <c r="I95" s="118"/>
      <c r="J95" s="390"/>
      <c r="K95" s="390"/>
      <c r="L95" s="390"/>
      <c r="M95" s="390"/>
      <c r="N95" s="390"/>
      <c r="O95" s="352"/>
      <c r="P95" s="352"/>
    </row>
    <row r="96" spans="3:14" ht="15.75" customHeight="1">
      <c r="C96" s="81"/>
      <c r="F96" s="68"/>
      <c r="G96" s="353"/>
      <c r="H96" s="353"/>
      <c r="I96" s="124"/>
      <c r="J96" s="389"/>
      <c r="K96" s="389"/>
      <c r="L96" s="389"/>
      <c r="M96" s="389"/>
      <c r="N96" s="389"/>
    </row>
    <row r="97" spans="2:14" ht="18" customHeight="1">
      <c r="B97" s="354" t="s">
        <v>56</v>
      </c>
      <c r="C97" s="355"/>
      <c r="D97" s="133">
        <v>102.57358</v>
      </c>
      <c r="E97" s="69"/>
      <c r="F97" s="125" t="s">
        <v>107</v>
      </c>
      <c r="G97" s="348"/>
      <c r="H97" s="348"/>
      <c r="I97" s="126"/>
      <c r="J97" s="389"/>
      <c r="K97" s="389"/>
      <c r="L97" s="389"/>
      <c r="M97" s="389"/>
      <c r="N97" s="389"/>
    </row>
    <row r="98" spans="6:13" ht="9.75" customHeight="1" hidden="1">
      <c r="F98" s="68"/>
      <c r="G98" s="348"/>
      <c r="H98" s="348"/>
      <c r="I98" s="68"/>
      <c r="J98" s="69"/>
      <c r="K98" s="69"/>
      <c r="L98" s="69"/>
      <c r="M98" s="69"/>
    </row>
    <row r="99" spans="2:13" ht="22.5" customHeight="1" hidden="1">
      <c r="B99" s="349" t="s">
        <v>59</v>
      </c>
      <c r="C99" s="350"/>
      <c r="D99" s="80">
        <v>0</v>
      </c>
      <c r="E99" s="51" t="s">
        <v>24</v>
      </c>
      <c r="F99" s="68"/>
      <c r="G99" s="348"/>
      <c r="H99" s="348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51"/>
      <c r="P101" s="351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1" t="s">
        <v>185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86"/>
      <c r="S1" s="87"/>
      <c r="T1" s="246"/>
      <c r="U1" s="249"/>
      <c r="V1" s="259"/>
      <c r="W1" s="259"/>
    </row>
    <row r="2" spans="2:23" s="1" customFormat="1" ht="15.75" customHeight="1">
      <c r="B2" s="372"/>
      <c r="C2" s="372"/>
      <c r="D2" s="372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3"/>
      <c r="B3" s="375"/>
      <c r="C3" s="376" t="s">
        <v>0</v>
      </c>
      <c r="D3" s="377" t="s">
        <v>150</v>
      </c>
      <c r="E3" s="32"/>
      <c r="F3" s="378" t="s">
        <v>26</v>
      </c>
      <c r="G3" s="379"/>
      <c r="H3" s="379"/>
      <c r="I3" s="379"/>
      <c r="J3" s="380"/>
      <c r="K3" s="83"/>
      <c r="L3" s="83"/>
      <c r="M3" s="83"/>
      <c r="N3" s="381" t="s">
        <v>163</v>
      </c>
      <c r="O3" s="382" t="s">
        <v>164</v>
      </c>
      <c r="P3" s="382"/>
      <c r="Q3" s="382"/>
      <c r="R3" s="382"/>
      <c r="S3" s="382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3"/>
      <c r="B4" s="375"/>
      <c r="C4" s="376"/>
      <c r="D4" s="377"/>
      <c r="E4" s="383" t="s">
        <v>153</v>
      </c>
      <c r="F4" s="365" t="s">
        <v>33</v>
      </c>
      <c r="G4" s="356" t="s">
        <v>162</v>
      </c>
      <c r="H4" s="367" t="s">
        <v>176</v>
      </c>
      <c r="I4" s="356" t="s">
        <v>138</v>
      </c>
      <c r="J4" s="367" t="s">
        <v>139</v>
      </c>
      <c r="K4" s="85" t="s">
        <v>141</v>
      </c>
      <c r="L4" s="204" t="s">
        <v>113</v>
      </c>
      <c r="M4" s="90" t="s">
        <v>63</v>
      </c>
      <c r="N4" s="367"/>
      <c r="O4" s="369" t="s">
        <v>186</v>
      </c>
      <c r="P4" s="356" t="s">
        <v>49</v>
      </c>
      <c r="Q4" s="358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4"/>
      <c r="B5" s="375"/>
      <c r="C5" s="376"/>
      <c r="D5" s="377"/>
      <c r="E5" s="384"/>
      <c r="F5" s="366"/>
      <c r="G5" s="357"/>
      <c r="H5" s="368"/>
      <c r="I5" s="357"/>
      <c r="J5" s="368"/>
      <c r="K5" s="359" t="s">
        <v>169</v>
      </c>
      <c r="L5" s="360"/>
      <c r="M5" s="361"/>
      <c r="N5" s="368"/>
      <c r="O5" s="370"/>
      <c r="P5" s="357"/>
      <c r="Q5" s="358"/>
      <c r="R5" s="359" t="s">
        <v>102</v>
      </c>
      <c r="S5" s="361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64"/>
      <c r="H92" s="364"/>
      <c r="I92" s="364"/>
      <c r="J92" s="36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52"/>
      <c r="P93" s="352"/>
    </row>
    <row r="94" spans="3:16" ht="15">
      <c r="C94" s="81">
        <v>42824</v>
      </c>
      <c r="D94" s="29">
        <v>11112.7</v>
      </c>
      <c r="F94" s="113" t="s">
        <v>58</v>
      </c>
      <c r="G94" s="348"/>
      <c r="H94" s="348"/>
      <c r="I94" s="118"/>
      <c r="J94" s="389"/>
      <c r="K94" s="389"/>
      <c r="L94" s="389"/>
      <c r="M94" s="389"/>
      <c r="N94" s="389"/>
      <c r="O94" s="352"/>
      <c r="P94" s="352"/>
    </row>
    <row r="95" spans="3:16" ht="15.75" customHeight="1">
      <c r="C95" s="81">
        <v>42823</v>
      </c>
      <c r="D95" s="29">
        <v>8830.3</v>
      </c>
      <c r="F95" s="68"/>
      <c r="G95" s="348"/>
      <c r="H95" s="348"/>
      <c r="I95" s="118"/>
      <c r="J95" s="390"/>
      <c r="K95" s="390"/>
      <c r="L95" s="390"/>
      <c r="M95" s="390"/>
      <c r="N95" s="390"/>
      <c r="O95" s="352"/>
      <c r="P95" s="352"/>
    </row>
    <row r="96" spans="3:14" ht="15.75" customHeight="1">
      <c r="C96" s="81"/>
      <c r="F96" s="68"/>
      <c r="G96" s="353"/>
      <c r="H96" s="353"/>
      <c r="I96" s="124"/>
      <c r="J96" s="389"/>
      <c r="K96" s="389"/>
      <c r="L96" s="389"/>
      <c r="M96" s="389"/>
      <c r="N96" s="389"/>
    </row>
    <row r="97" spans="2:14" ht="18" customHeight="1">
      <c r="B97" s="354" t="s">
        <v>56</v>
      </c>
      <c r="C97" s="355"/>
      <c r="D97" s="133">
        <v>1399.2856000000002</v>
      </c>
      <c r="E97" s="69"/>
      <c r="F97" s="125" t="s">
        <v>107</v>
      </c>
      <c r="G97" s="348"/>
      <c r="H97" s="348"/>
      <c r="I97" s="126"/>
      <c r="J97" s="389"/>
      <c r="K97" s="389"/>
      <c r="L97" s="389"/>
      <c r="M97" s="389"/>
      <c r="N97" s="389"/>
    </row>
    <row r="98" spans="6:13" ht="9.75" customHeight="1">
      <c r="F98" s="68"/>
      <c r="G98" s="348"/>
      <c r="H98" s="348"/>
      <c r="I98" s="68"/>
      <c r="J98" s="69"/>
      <c r="K98" s="69"/>
      <c r="L98" s="69"/>
      <c r="M98" s="69"/>
    </row>
    <row r="99" spans="2:13" ht="22.5" customHeight="1" hidden="1">
      <c r="B99" s="349" t="s">
        <v>59</v>
      </c>
      <c r="C99" s="350"/>
      <c r="D99" s="80">
        <v>0</v>
      </c>
      <c r="E99" s="51" t="s">
        <v>24</v>
      </c>
      <c r="F99" s="68"/>
      <c r="G99" s="348"/>
      <c r="H99" s="348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51"/>
      <c r="P101" s="351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1" t="s">
        <v>151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86"/>
      <c r="S1" s="87"/>
    </row>
    <row r="2" spans="2:19" s="1" customFormat="1" ht="15.75" customHeight="1">
      <c r="B2" s="372"/>
      <c r="C2" s="372"/>
      <c r="D2" s="372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3"/>
      <c r="B3" s="375"/>
      <c r="C3" s="376" t="s">
        <v>0</v>
      </c>
      <c r="D3" s="377" t="s">
        <v>150</v>
      </c>
      <c r="E3" s="32"/>
      <c r="F3" s="378" t="s">
        <v>26</v>
      </c>
      <c r="G3" s="379"/>
      <c r="H3" s="379"/>
      <c r="I3" s="379"/>
      <c r="J3" s="380"/>
      <c r="K3" s="83"/>
      <c r="L3" s="83"/>
      <c r="M3" s="83"/>
      <c r="N3" s="381" t="s">
        <v>144</v>
      </c>
      <c r="O3" s="382" t="s">
        <v>148</v>
      </c>
      <c r="P3" s="382"/>
      <c r="Q3" s="382"/>
      <c r="R3" s="382"/>
      <c r="S3" s="382"/>
    </row>
    <row r="4" spans="1:19" ht="22.5" customHeight="1">
      <c r="A4" s="373"/>
      <c r="B4" s="375"/>
      <c r="C4" s="376"/>
      <c r="D4" s="377"/>
      <c r="E4" s="383" t="s">
        <v>149</v>
      </c>
      <c r="F4" s="365" t="s">
        <v>33</v>
      </c>
      <c r="G4" s="356" t="s">
        <v>145</v>
      </c>
      <c r="H4" s="367" t="s">
        <v>146</v>
      </c>
      <c r="I4" s="356" t="s">
        <v>138</v>
      </c>
      <c r="J4" s="367" t="s">
        <v>139</v>
      </c>
      <c r="K4" s="85" t="s">
        <v>141</v>
      </c>
      <c r="L4" s="204" t="s">
        <v>113</v>
      </c>
      <c r="M4" s="90" t="s">
        <v>63</v>
      </c>
      <c r="N4" s="367"/>
      <c r="O4" s="369" t="s">
        <v>152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4"/>
      <c r="B5" s="375"/>
      <c r="C5" s="376"/>
      <c r="D5" s="377"/>
      <c r="E5" s="384"/>
      <c r="F5" s="366"/>
      <c r="G5" s="357"/>
      <c r="H5" s="368"/>
      <c r="I5" s="357"/>
      <c r="J5" s="368"/>
      <c r="K5" s="359" t="s">
        <v>147</v>
      </c>
      <c r="L5" s="360"/>
      <c r="M5" s="361"/>
      <c r="N5" s="368"/>
      <c r="O5" s="370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64"/>
      <c r="H89" s="364"/>
      <c r="I89" s="364"/>
      <c r="J89" s="36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52"/>
      <c r="P90" s="352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48"/>
      <c r="H91" s="348"/>
      <c r="I91" s="118"/>
      <c r="J91" s="389"/>
      <c r="K91" s="389"/>
      <c r="L91" s="389"/>
      <c r="M91" s="389"/>
      <c r="N91" s="389"/>
      <c r="O91" s="352"/>
      <c r="P91" s="352"/>
    </row>
    <row r="92" spans="3:16" ht="15.75" customHeight="1">
      <c r="C92" s="81">
        <v>42790</v>
      </c>
      <c r="D92" s="29">
        <v>4206.9</v>
      </c>
      <c r="F92" s="68"/>
      <c r="G92" s="348"/>
      <c r="H92" s="348"/>
      <c r="I92" s="118"/>
      <c r="J92" s="390"/>
      <c r="K92" s="390"/>
      <c r="L92" s="390"/>
      <c r="M92" s="390"/>
      <c r="N92" s="390"/>
      <c r="O92" s="352"/>
      <c r="P92" s="352"/>
    </row>
    <row r="93" spans="3:14" ht="15.75" customHeight="1">
      <c r="C93" s="81"/>
      <c r="F93" s="68"/>
      <c r="G93" s="353"/>
      <c r="H93" s="353"/>
      <c r="I93" s="124"/>
      <c r="J93" s="389"/>
      <c r="K93" s="389"/>
      <c r="L93" s="389"/>
      <c r="M93" s="389"/>
      <c r="N93" s="389"/>
    </row>
    <row r="94" spans="2:14" ht="18.75" customHeight="1">
      <c r="B94" s="354" t="s">
        <v>56</v>
      </c>
      <c r="C94" s="355"/>
      <c r="D94" s="133">
        <v>7713.34596</v>
      </c>
      <c r="E94" s="69"/>
      <c r="F94" s="125" t="s">
        <v>107</v>
      </c>
      <c r="G94" s="348"/>
      <c r="H94" s="348"/>
      <c r="I94" s="126"/>
      <c r="J94" s="389"/>
      <c r="K94" s="389"/>
      <c r="L94" s="389"/>
      <c r="M94" s="389"/>
      <c r="N94" s="389"/>
    </row>
    <row r="95" spans="6:13" ht="9.75" customHeight="1">
      <c r="F95" s="68"/>
      <c r="G95" s="348"/>
      <c r="H95" s="348"/>
      <c r="I95" s="68"/>
      <c r="J95" s="69"/>
      <c r="K95" s="69"/>
      <c r="L95" s="69"/>
      <c r="M95" s="69"/>
    </row>
    <row r="96" spans="2:13" ht="22.5" customHeight="1" hidden="1">
      <c r="B96" s="349" t="s">
        <v>59</v>
      </c>
      <c r="C96" s="350"/>
      <c r="D96" s="80">
        <v>0</v>
      </c>
      <c r="E96" s="51" t="s">
        <v>24</v>
      </c>
      <c r="F96" s="68"/>
      <c r="G96" s="348"/>
      <c r="H96" s="348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51"/>
      <c r="P98" s="351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2017-10-27T10:04:03Z</cp:lastPrinted>
  <dcterms:created xsi:type="dcterms:W3CDTF">2003-07-28T11:27:56Z</dcterms:created>
  <dcterms:modified xsi:type="dcterms:W3CDTF">2017-10-27T10:04:48Z</dcterms:modified>
  <cp:category/>
  <cp:version/>
  <cp:contentType/>
  <cp:contentStatus/>
</cp:coreProperties>
</file>